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lekseenkoiun\Desktop\Тендеры 2022 год\Подпорная стенка_Амурский парк\2. Документация\"/>
    </mc:Choice>
  </mc:AlternateContent>
  <xr:revisionPtr revIDLastSave="0" documentId="13_ncr:1_{252261F6-00F0-49FD-957A-8A18029A3FD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1" l="1"/>
  <c r="K52" i="1"/>
  <c r="K50" i="1"/>
  <c r="K45" i="1"/>
  <c r="K43" i="1"/>
  <c r="K41" i="1"/>
  <c r="K39" i="1"/>
  <c r="K37" i="1"/>
  <c r="K35" i="1"/>
  <c r="K32" i="1"/>
  <c r="K29" i="1"/>
  <c r="K27" i="1"/>
  <c r="K25" i="1"/>
  <c r="K22" i="1"/>
  <c r="K19" i="1"/>
  <c r="K17" i="1"/>
  <c r="K16" i="1"/>
  <c r="K14" i="1"/>
  <c r="J46" i="1"/>
  <c r="G45" i="1" s="1"/>
  <c r="J45" i="1" s="1"/>
  <c r="J44" i="1"/>
  <c r="G43" i="1" s="1"/>
  <c r="J43" i="1" s="1"/>
  <c r="J42" i="1"/>
  <c r="G41" i="1" s="1"/>
  <c r="J41" i="1" s="1"/>
  <c r="J40" i="1"/>
  <c r="G39" i="1" s="1"/>
  <c r="J39" i="1" s="1"/>
  <c r="J38" i="1"/>
  <c r="J36" i="1"/>
  <c r="J34" i="1"/>
  <c r="J33" i="1"/>
  <c r="J31" i="1"/>
  <c r="J30" i="1"/>
  <c r="G29" i="1" s="1"/>
  <c r="J29" i="1" s="1"/>
  <c r="J28" i="1"/>
  <c r="J26" i="1"/>
  <c r="G25" i="1" s="1"/>
  <c r="J25" i="1" s="1"/>
  <c r="J20" i="1"/>
  <c r="G19" i="1" s="1"/>
  <c r="J19" i="1" s="1"/>
  <c r="J18" i="1"/>
  <c r="G17" i="1" s="1"/>
  <c r="J17" i="1" s="1"/>
  <c r="G37" i="1"/>
  <c r="J37" i="1" s="1"/>
  <c r="G35" i="1"/>
  <c r="J35" i="1" s="1"/>
  <c r="G32" i="1"/>
  <c r="J32" i="1" s="1"/>
  <c r="G27" i="1"/>
  <c r="J27" i="1" s="1"/>
  <c r="K53" i="1" l="1"/>
  <c r="I54" i="1"/>
  <c r="J53" i="1"/>
  <c r="L52" i="1"/>
  <c r="L51" i="1" s="1"/>
  <c r="K51" i="1"/>
  <c r="I52" i="1"/>
  <c r="J51" i="1"/>
  <c r="K49" i="1"/>
  <c r="I50" i="1"/>
  <c r="J49" i="1"/>
  <c r="L32" i="1"/>
  <c r="K24" i="1"/>
  <c r="K23" i="1" s="1"/>
  <c r="K21" i="1"/>
  <c r="I22" i="1"/>
  <c r="J21" i="1"/>
  <c r="L16" i="1"/>
  <c r="K15" i="1"/>
  <c r="I16" i="1"/>
  <c r="L14" i="1"/>
  <c r="L13" i="1" s="1"/>
  <c r="I14" i="1"/>
  <c r="J13" i="1"/>
  <c r="L10" i="1"/>
  <c r="J48" i="1" l="1"/>
  <c r="K48" i="1"/>
  <c r="K47" i="1" s="1"/>
  <c r="I17" i="1"/>
  <c r="L37" i="1"/>
  <c r="I37" i="1"/>
  <c r="L41" i="1"/>
  <c r="I41" i="1"/>
  <c r="L45" i="1"/>
  <c r="I45" i="1"/>
  <c r="I25" i="1"/>
  <c r="L29" i="1"/>
  <c r="I29" i="1"/>
  <c r="L27" i="1"/>
  <c r="I27" i="1"/>
  <c r="J47" i="1"/>
  <c r="L47" i="1" s="1"/>
  <c r="L19" i="1"/>
  <c r="I19" i="1"/>
  <c r="I35" i="1"/>
  <c r="L35" i="1"/>
  <c r="I39" i="1"/>
  <c r="L39" i="1"/>
  <c r="I43" i="1"/>
  <c r="L43" i="1"/>
  <c r="L50" i="1"/>
  <c r="L49" i="1" s="1"/>
  <c r="L54" i="1"/>
  <c r="L53" i="1" s="1"/>
  <c r="L22" i="1"/>
  <c r="L21" i="1" s="1"/>
  <c r="K13" i="1"/>
  <c r="K12" i="1" s="1"/>
  <c r="K11" i="1" s="1"/>
  <c r="K55" i="1" s="1"/>
  <c r="I32" i="1"/>
  <c r="L48" i="1" l="1"/>
  <c r="L25" i="1"/>
  <c r="L24" i="1" s="1"/>
  <c r="J24" i="1"/>
  <c r="J23" i="1" s="1"/>
  <c r="L23" i="1" s="1"/>
  <c r="L17" i="1"/>
  <c r="L15" i="1" s="1"/>
  <c r="J15" i="1"/>
  <c r="J12" i="1" s="1"/>
  <c r="J11" i="1" l="1"/>
  <c r="L12" i="1"/>
  <c r="L11" i="1" l="1"/>
  <c r="J55" i="1"/>
  <c r="L55" i="1" s="1"/>
</calcChain>
</file>

<file path=xl/sharedStrings.xml><?xml version="1.0" encoding="utf-8"?>
<sst xmlns="http://schemas.openxmlformats.org/spreadsheetml/2006/main" count="201" uniqueCount="170">
  <si>
    <t>Указать название организации (на бланке организации)</t>
  </si>
  <si>
    <t>ТЕХНИКО-КОММЕРЧЕСКОЕ ПРЕДЛОЖЕНИЕ (ТКП)</t>
  </si>
  <si>
    <t>Стоимость, указанная в предложении, включает в себя все необходимые затраты на выполнение полного комплекса работ</t>
  </si>
  <si>
    <t>номер п/п</t>
  </si>
  <si>
    <t>Наименование  затрат</t>
  </si>
  <si>
    <t>Примечание</t>
  </si>
  <si>
    <t>Ед. изм.</t>
  </si>
  <si>
    <t>Коэф.расхода</t>
  </si>
  <si>
    <t>Кол-во</t>
  </si>
  <si>
    <t>Заполните : Название компании</t>
  </si>
  <si>
    <t>Заполните : ИНН</t>
  </si>
  <si>
    <t>Цена, руб. с НДС</t>
  </si>
  <si>
    <t>Стоимость, руб. с НДС</t>
  </si>
  <si>
    <t>Общая стоимость,
руб. с НДС</t>
  </si>
  <si>
    <t>Материалы/ оборудование</t>
  </si>
  <si>
    <t>СМР, ПНР</t>
  </si>
  <si>
    <t>1. Подготовительные работы (Реновация и fee-development)</t>
  </si>
  <si>
    <t>2. Подпорная стена</t>
  </si>
  <si>
    <t>2.1</t>
  </si>
  <si>
    <t>Устройство свайного поля</t>
  </si>
  <si>
    <t>2.1.1</t>
  </si>
  <si>
    <t>Мобилизация буровой установки</t>
  </si>
  <si>
    <t>2.1.1.1</t>
  </si>
  <si>
    <t>Мобилизация установки шнекового бурения</t>
  </si>
  <si>
    <t>компл</t>
  </si>
  <si>
    <t>2.1.2</t>
  </si>
  <si>
    <t>Устройство буронабивных свай</t>
  </si>
  <si>
    <t>2.1.2.1</t>
  </si>
  <si>
    <t>Шнековое бурение / Шнековое бурение / 550 мм</t>
  </si>
  <si>
    <t>д 500, длина бурения 6 м х 55 шт</t>
  </si>
  <si>
    <t>м.п.</t>
  </si>
  <si>
    <t>2.1.2.2</t>
  </si>
  <si>
    <t>Погружение арматурного каркаса в сваю, с учетом его изготовления</t>
  </si>
  <si>
    <t>тн</t>
  </si>
  <si>
    <t>2.1.2.2.1</t>
  </si>
  <si>
    <t>Арматурный каркас для буронабивных свай_</t>
  </si>
  <si>
    <t>2.1.2.3</t>
  </si>
  <si>
    <t>Заполнение полости труб / бетон</t>
  </si>
  <si>
    <t>м3</t>
  </si>
  <si>
    <t>2.1.2.3.1</t>
  </si>
  <si>
    <t>Бетон_ / В 30 / Гравий</t>
  </si>
  <si>
    <t>2.1.3</t>
  </si>
  <si>
    <t>Срубка оголовков свай</t>
  </si>
  <si>
    <t>2.1.3.1</t>
  </si>
  <si>
    <t>Срубка оголовков свай с вывозом и утилизацией</t>
  </si>
  <si>
    <t>шт</t>
  </si>
  <si>
    <t>2.2</t>
  </si>
  <si>
    <t>Устройство подпорной стены</t>
  </si>
  <si>
    <t>2.2.1</t>
  </si>
  <si>
    <t>Строительные работы</t>
  </si>
  <si>
    <t>2.2.1.1</t>
  </si>
  <si>
    <t>Устройство основания для подпорных стен / бетонное</t>
  </si>
  <si>
    <t>2.2.1.1.1</t>
  </si>
  <si>
    <t>Бетон_ / В 15 / Гравий</t>
  </si>
  <si>
    <t>2.2.1.2</t>
  </si>
  <si>
    <t>Устройство армирующей сетки</t>
  </si>
  <si>
    <t>м2</t>
  </si>
  <si>
    <t>2.2.1.2.1</t>
  </si>
  <si>
    <t>Сетка металлическая Сварная, ячейка 100х100мм, D5мм, Сталь черная</t>
  </si>
  <si>
    <t>2.2.1.3</t>
  </si>
  <si>
    <t>Устройство монолитных ж/б подпорных стен / до 130 кг</t>
  </si>
  <si>
    <t>2.2.1.3.1</t>
  </si>
  <si>
    <t>Арматура/</t>
  </si>
  <si>
    <t>2.2.1.3.2</t>
  </si>
  <si>
    <t>2.2.1.4</t>
  </si>
  <si>
    <t>Укладка закладных труб в тело подпорной стенки</t>
  </si>
  <si>
    <t>2.2.1.4.1</t>
  </si>
  <si>
    <t>Труба ПНД_ / гладкая / Жесткая / d 40 мм</t>
  </si>
  <si>
    <t>2.2.1.4.2</t>
  </si>
  <si>
    <t>Труба ПНД_ / гладкая / жесткая / d 75 мм</t>
  </si>
  <si>
    <t>2.2.1.5</t>
  </si>
  <si>
    <t>Монтаж закладных деталей подпорных стен</t>
  </si>
  <si>
    <t>2.2.1.5.1</t>
  </si>
  <si>
    <t xml:space="preserve">Закладные детали в подпорной стенке </t>
  </si>
  <si>
    <t>2.2.1.6</t>
  </si>
  <si>
    <t>Обмазочная гидроизоляция за 2 раза</t>
  </si>
  <si>
    <t>2.2.1.6.1</t>
  </si>
  <si>
    <t>Мастика битумная  (2 слоя)_</t>
  </si>
  <si>
    <t>2.2.1.7</t>
  </si>
  <si>
    <t>Устройство защитного слоя из профилированной мембраны</t>
  </si>
  <si>
    <t>2.2.1.7.1</t>
  </si>
  <si>
    <t>Мембрана профилированная_ / PLANTER standart (рулон 2*20м)</t>
  </si>
  <si>
    <t>2.2.1.8</t>
  </si>
  <si>
    <t>Устройство уплотняющего шнура / герметик</t>
  </si>
  <si>
    <t>2.2.1.8.1</t>
  </si>
  <si>
    <t>Герметик полиуретановый Технониколь_ / 2К</t>
  </si>
  <si>
    <t>Герметик Технониколь №42 или аналог -9,2 П.М.</t>
  </si>
  <si>
    <t>кг</t>
  </si>
  <si>
    <t>2.2.1.9</t>
  </si>
  <si>
    <t>Укладка теплоизоляционных материалов в деформационый шов</t>
  </si>
  <si>
    <t>2.2.1.9.1</t>
  </si>
  <si>
    <t>Пенополистирол экструдированный_</t>
  </si>
  <si>
    <t>Пеноплекс 30 мм</t>
  </si>
  <si>
    <t>2.2.1.10</t>
  </si>
  <si>
    <t>Отсыпка дренажного фильтрующего слоя / щебень</t>
  </si>
  <si>
    <t>2.2.1.10.1</t>
  </si>
  <si>
    <t>Щебень_ / 5-20 (гравий)</t>
  </si>
  <si>
    <t>Щебень ( гранит) кр. фр. 10-20 мм</t>
  </si>
  <si>
    <t>3. Жилой дом (Реновация и fee-development)</t>
  </si>
  <si>
    <t>3.1</t>
  </si>
  <si>
    <t>Земляные работы</t>
  </si>
  <si>
    <t>3.1.1</t>
  </si>
  <si>
    <t>Разработка грунта</t>
  </si>
  <si>
    <t>3.1.1.1</t>
  </si>
  <si>
    <t>Разработка грунта экскаватором / с погрузкой в автосамосвал</t>
  </si>
  <si>
    <t>3.1.2</t>
  </si>
  <si>
    <t>Утилизация грунта</t>
  </si>
  <si>
    <t>3.1.2.1</t>
  </si>
  <si>
    <t>Утилизация грунта (с предоставлением талонов) / грунт</t>
  </si>
  <si>
    <t>3.1.3</t>
  </si>
  <si>
    <t>Вывоз грунта</t>
  </si>
  <si>
    <t>3.1.3.1</t>
  </si>
  <si>
    <t>Вывоз грунта / до 40 км / Объекты внутри МКАД</t>
  </si>
  <si>
    <t>Общая стоимость работ, руб. с НДС</t>
  </si>
  <si>
    <t>Квалификационная и контактная информация</t>
  </si>
  <si>
    <t>А</t>
  </si>
  <si>
    <t>Наличие авансирования</t>
  </si>
  <si>
    <t>да (%) /нет</t>
  </si>
  <si>
    <t>Б</t>
  </si>
  <si>
    <t>Готовность приступить к работе по уведомлению</t>
  </si>
  <si>
    <t>да /нет</t>
  </si>
  <si>
    <t>В</t>
  </si>
  <si>
    <t>Г</t>
  </si>
  <si>
    <t>Срок исполнения предмета тендера</t>
  </si>
  <si>
    <t>мес.</t>
  </si>
  <si>
    <t>Д</t>
  </si>
  <si>
    <t>Гарантийный срок 5 лет</t>
  </si>
  <si>
    <t>Е</t>
  </si>
  <si>
    <t>Информация о посещении объекта (были/не были), вопросы по результатам посещения</t>
  </si>
  <si>
    <t>были/не были
да/нет</t>
  </si>
  <si>
    <t>Ж</t>
  </si>
  <si>
    <t>Виды работ, планируемые к выполнению субподрядными организациями</t>
  </si>
  <si>
    <t>вид работ-наименование</t>
  </si>
  <si>
    <t>З</t>
  </si>
  <si>
    <t>Готовность подписать договор в редакции Заказчика</t>
  </si>
  <si>
    <t>да/нет</t>
  </si>
  <si>
    <t>И</t>
  </si>
  <si>
    <t>Наличие СРО</t>
  </si>
  <si>
    <t>да (сумма) /нет</t>
  </si>
  <si>
    <t>К</t>
  </si>
  <si>
    <t>Опыт работы с ГК ПИК (при наличии текущих проектов- указать % реализации)</t>
  </si>
  <si>
    <t>объект/ вид работ/% выполнения</t>
  </si>
  <si>
    <t>Л</t>
  </si>
  <si>
    <t>объект/заказчик/год</t>
  </si>
  <si>
    <t>М</t>
  </si>
  <si>
    <t>Численность работающих всего / численность, планируемая для выполнения предмета тендера</t>
  </si>
  <si>
    <t>кол-во/кол-во</t>
  </si>
  <si>
    <t>Н</t>
  </si>
  <si>
    <t>Дата регистрации компании</t>
  </si>
  <si>
    <t>дд/мм/гг</t>
  </si>
  <si>
    <t>О</t>
  </si>
  <si>
    <t>год-сумма/год-сумма/год-сумма (руб.без НДС)</t>
  </si>
  <si>
    <t>П</t>
  </si>
  <si>
    <t>Сайт компании</t>
  </si>
  <si>
    <t>ссылка</t>
  </si>
  <si>
    <t>Р</t>
  </si>
  <si>
    <t>Генеральный директор : Ф.И.О. полностью, тел., e-mail</t>
  </si>
  <si>
    <t>С</t>
  </si>
  <si>
    <t>Контактное лицо: Ф.И.О. полностью, тел., e-mail</t>
  </si>
  <si>
    <t>Т</t>
  </si>
  <si>
    <t>Примечание к ТКП претендента</t>
  </si>
  <si>
    <t>5 Вр1-150/150 - 312,2 кг. - 1,95кг- 1 м.кв.</t>
  </si>
  <si>
    <t>Готовность работать по ЭДО (Электронный документооброт)</t>
  </si>
  <si>
    <t>Опыт реализации подобных видов работ за последние 2-3 года (указать не более 5 ключевых объектов и их заказчиков)</t>
  </si>
  <si>
    <t>Оборот за последние 3 года (указать оборот (выручку) по данным бухгалтерской отчетности за 2019/2020/2021 год)</t>
  </si>
  <si>
    <t>2019-
2020-
2021-</t>
  </si>
  <si>
    <t>Выполнение комплекса работ по устройству подпорной стенки на объекте строительства по адресу: г. Москва, ВАО, ул. Амурская вл.2, стр.1 Блок 3 (Амурский парк)</t>
  </si>
  <si>
    <t>- синим цветом выделены ячейки для заполнения</t>
  </si>
  <si>
    <t>- зеленым цветом выделены ячейки с номинируемым материалом (Заказчик предоставит победителю контакты поставщиков, у которых подрядчик закупит материал по фиксированным расценкам)</t>
  </si>
  <si>
    <r>
      <rPr>
        <u/>
        <sz val="18"/>
        <color rgb="FFFF0000"/>
        <rFont val="Times New Roman"/>
      </rPr>
      <t xml:space="preserve">Прошу Вас соблюдать следующие требования:
</t>
    </r>
    <r>
      <rPr>
        <sz val="18"/>
        <color rgb="FFFF0000"/>
        <rFont val="Times New Roman"/>
      </rPr>
      <t xml:space="preserve">
</t>
    </r>
    <r>
      <rPr>
        <b/>
        <sz val="18"/>
        <color rgb="FFFF0000"/>
        <rFont val="Times New Roman"/>
      </rPr>
      <t>1. НЕЛЬЗЯ добавлять строки и столбцы в данную таблицу. (Прошу все недостающее указывать в ПРИМЕЧАНИИ к этой таблице)
2. Формулы менять НЕЛЬЗЯ
3. Номинируемые материалы менять НЕЛЬЗЯ</t>
    </r>
    <r>
      <rPr>
        <sz val="18"/>
        <color rgb="FFFF0000"/>
        <rFont val="Times New Roman"/>
      </rPr>
      <t xml:space="preserve">
</t>
    </r>
    <r>
      <rPr>
        <b/>
        <sz val="18"/>
        <color rgb="FFFF0000"/>
        <rFont val="Times New Roman"/>
      </rPr>
      <t>4. В случае обнаружения ошибки в формуле, прошу сообщить сразу мне по тел.: 8-965-352-8369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</si>
</sst>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 x14ac:knownFonts="1">
    <font>
      <sz val="11"/>
      <color theme="1"/>
      <name val="Calibri"/>
      <family val="2"/>
      <scheme val="minor"/>
    </font>
    <font>
      <sz val="12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8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color rgb="FF000000"/>
      <name val="Times New Roman"/>
    </font>
    <font>
      <sz val="18"/>
      <color rgb="FFFF0000"/>
      <name val="Times New Roman"/>
    </font>
    <font>
      <sz val="14"/>
      <color rgb="FFFF0000"/>
      <name val="Times New Roman"/>
    </font>
    <font>
      <sz val="11"/>
      <name val="Calibri"/>
    </font>
    <font>
      <u/>
      <sz val="18"/>
      <color rgb="FFFF0000"/>
      <name val="Times New Roman"/>
    </font>
    <font>
      <b/>
      <sz val="18"/>
      <color rgb="FFFF0000"/>
      <name val="Times New Roman"/>
    </font>
  </fonts>
  <fills count="14">
    <fill>
      <patternFill patternType="none"/>
    </fill>
    <fill>
      <patternFill patternType="gray125"/>
    </fill>
    <fill>
      <patternFill patternType="solid">
        <fgColor rgb="FFD7E2EF"/>
        <bgColor rgb="FFD4D3D4"/>
      </patternFill>
    </fill>
    <fill>
      <patternFill patternType="solid">
        <fgColor rgb="FFD9D9D8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D4D3D4"/>
        <bgColor rgb="FFD7E2E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666699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DBE6F1"/>
        <bgColor rgb="FFDBE6F1"/>
      </patternFill>
    </fill>
    <fill>
      <patternFill patternType="solid">
        <fgColor rgb="FFFFFF00"/>
        <bgColor rgb="FFFFFF00"/>
      </patternFill>
    </fill>
    <fill>
      <patternFill patternType="solid">
        <fgColor rgb="FFC5E0B3"/>
        <bgColor rgb="FFC5E0B3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164" fontId="1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right" vertical="center" wrapText="1"/>
    </xf>
    <xf numFmtId="0" fontId="6" fillId="5" borderId="1" xfId="0" applyFont="1" applyFill="1" applyBorder="1" applyAlignment="1">
      <alignment horizontal="righ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5" fillId="3" borderId="18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4" fontId="5" fillId="3" borderId="14" xfId="0" applyNumberFormat="1" applyFont="1" applyFill="1" applyBorder="1" applyAlignment="1">
      <alignment horizontal="center" vertical="center" wrapText="1"/>
    </xf>
    <xf numFmtId="4" fontId="5" fillId="3" borderId="15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4" fontId="5" fillId="3" borderId="10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5" fillId="4" borderId="1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4" fontId="5" fillId="4" borderId="13" xfId="0" applyNumberFormat="1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22" xfId="0" applyNumberFormat="1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center" wrapText="1"/>
    </xf>
    <xf numFmtId="164" fontId="5" fillId="4" borderId="22" xfId="0" applyNumberFormat="1" applyFont="1" applyFill="1" applyBorder="1" applyAlignment="1">
      <alignment horizontal="center" vertical="center" wrapText="1"/>
    </xf>
    <xf numFmtId="164" fontId="5" fillId="4" borderId="23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vertical="center" wrapText="1"/>
    </xf>
    <xf numFmtId="49" fontId="4" fillId="7" borderId="1" xfId="0" applyNumberFormat="1" applyFont="1" applyFill="1" applyBorder="1" applyAlignment="1">
      <alignment horizontal="left" vertical="center" wrapText="1"/>
    </xf>
    <xf numFmtId="164" fontId="5" fillId="7" borderId="2" xfId="0" applyNumberFormat="1" applyFont="1" applyFill="1" applyBorder="1" applyAlignment="1">
      <alignment horizontal="center" vertical="center" wrapText="1"/>
    </xf>
    <xf numFmtId="4" fontId="5" fillId="7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5" fillId="7" borderId="10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left" vertical="center" wrapText="1"/>
    </xf>
    <xf numFmtId="164" fontId="5" fillId="8" borderId="2" xfId="0" applyNumberFormat="1" applyFont="1" applyFill="1" applyBorder="1" applyAlignment="1">
      <alignment horizontal="center" vertical="center" wrapText="1"/>
    </xf>
    <xf numFmtId="4" fontId="5" fillId="8" borderId="9" xfId="0" applyNumberFormat="1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4" fontId="5" fillId="8" borderId="10" xfId="0" applyNumberFormat="1" applyFont="1" applyFill="1" applyBorder="1" applyAlignment="1">
      <alignment horizontal="center" vertical="center" wrapText="1"/>
    </xf>
    <xf numFmtId="4" fontId="4" fillId="10" borderId="9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0" fontId="10" fillId="0" borderId="20" xfId="0" applyFont="1" applyBorder="1"/>
    <xf numFmtId="0" fontId="4" fillId="0" borderId="29" xfId="0" applyFont="1" applyBorder="1" applyAlignment="1">
      <alignment horizontal="center" vertical="center" wrapText="1"/>
    </xf>
    <xf numFmtId="0" fontId="10" fillId="0" borderId="30" xfId="0" applyFont="1" applyBorder="1"/>
    <xf numFmtId="49" fontId="2" fillId="6" borderId="19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21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0" fillId="0" borderId="26" xfId="0" applyFont="1" applyBorder="1"/>
    <xf numFmtId="0" fontId="4" fillId="0" borderId="27" xfId="0" applyFont="1" applyBorder="1" applyAlignment="1">
      <alignment horizontal="center" vertical="center" wrapText="1"/>
    </xf>
    <xf numFmtId="0" fontId="10" fillId="0" borderId="28" xfId="0" applyFont="1" applyBorder="1"/>
    <xf numFmtId="49" fontId="8" fillId="6" borderId="19" xfId="0" applyNumberFormat="1" applyFont="1" applyFill="1" applyBorder="1" applyAlignment="1">
      <alignment horizontal="center" vertical="center" wrapText="1"/>
    </xf>
    <xf numFmtId="49" fontId="8" fillId="6" borderId="6" xfId="0" applyNumberFormat="1" applyFont="1" applyFill="1" applyBorder="1" applyAlignment="1">
      <alignment horizontal="center" vertical="center" wrapText="1"/>
    </xf>
    <xf numFmtId="49" fontId="8" fillId="6" borderId="21" xfId="0" applyNumberFormat="1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10" fillId="0" borderId="35" xfId="0" applyFont="1" applyBorder="1"/>
    <xf numFmtId="0" fontId="10" fillId="0" borderId="37" xfId="0" applyFont="1" applyBorder="1"/>
    <xf numFmtId="49" fontId="12" fillId="9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9" borderId="0" xfId="0" applyFont="1" applyFill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4" fontId="14" fillId="11" borderId="39" xfId="0" applyNumberFormat="1" applyFont="1" applyFill="1" applyBorder="1" applyAlignment="1">
      <alignment horizontal="center" vertical="center" wrapText="1"/>
    </xf>
    <xf numFmtId="0" fontId="15" fillId="12" borderId="0" xfId="0" quotePrefix="1" applyFont="1" applyFill="1" applyAlignment="1">
      <alignment horizontal="left" vertical="center"/>
    </xf>
    <xf numFmtId="0" fontId="16" fillId="12" borderId="0" xfId="0" applyFont="1" applyFill="1" applyAlignment="1">
      <alignment horizontal="left"/>
    </xf>
    <xf numFmtId="0" fontId="16" fillId="12" borderId="0" xfId="0" applyFont="1" applyFill="1"/>
    <xf numFmtId="0" fontId="16" fillId="12" borderId="0" xfId="0" applyFont="1" applyFill="1" applyAlignment="1">
      <alignment horizontal="center"/>
    </xf>
    <xf numFmtId="0" fontId="17" fillId="0" borderId="0" xfId="0" applyFont="1"/>
    <xf numFmtId="0" fontId="15" fillId="12" borderId="40" xfId="0" applyFont="1" applyFill="1" applyBorder="1" applyAlignment="1">
      <alignment horizontal="center" vertical="top" wrapText="1"/>
    </xf>
    <xf numFmtId="0" fontId="15" fillId="12" borderId="41" xfId="0" applyFont="1" applyFill="1" applyBorder="1" applyAlignment="1">
      <alignment horizontal="center" vertical="top" wrapText="1"/>
    </xf>
    <xf numFmtId="0" fontId="15" fillId="12" borderId="42" xfId="0" applyFont="1" applyFill="1" applyBorder="1" applyAlignment="1">
      <alignment horizontal="center" vertical="top" wrapText="1"/>
    </xf>
    <xf numFmtId="0" fontId="15" fillId="12" borderId="43" xfId="0" applyFont="1" applyFill="1" applyBorder="1" applyAlignment="1">
      <alignment horizontal="center" vertical="top" wrapText="1"/>
    </xf>
    <xf numFmtId="0" fontId="15" fillId="12" borderId="0" xfId="0" applyFont="1" applyFill="1" applyAlignment="1">
      <alignment horizontal="center" vertical="top" wrapText="1"/>
    </xf>
    <xf numFmtId="0" fontId="15" fillId="12" borderId="44" xfId="0" applyFont="1" applyFill="1" applyBorder="1" applyAlignment="1">
      <alignment horizontal="center" vertical="top" wrapText="1"/>
    </xf>
    <xf numFmtId="0" fontId="15" fillId="12" borderId="45" xfId="0" applyFont="1" applyFill="1" applyBorder="1" applyAlignment="1">
      <alignment horizontal="center" vertical="top" wrapText="1"/>
    </xf>
    <xf numFmtId="0" fontId="15" fillId="12" borderId="46" xfId="0" applyFont="1" applyFill="1" applyBorder="1" applyAlignment="1">
      <alignment horizontal="center" vertical="top" wrapText="1"/>
    </xf>
    <xf numFmtId="0" fontId="15" fillId="12" borderId="47" xfId="0" applyFont="1" applyFill="1" applyBorder="1" applyAlignment="1">
      <alignment horizontal="center" vertical="top" wrapText="1"/>
    </xf>
    <xf numFmtId="4" fontId="4" fillId="13" borderId="3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E74"/>
  <sheetViews>
    <sheetView tabSelected="1" topLeftCell="A19" zoomScale="60" zoomScaleNormal="60" workbookViewId="0">
      <selection activeCell="N11" sqref="N11"/>
    </sheetView>
  </sheetViews>
  <sheetFormatPr defaultRowHeight="15.75" x14ac:dyDescent="0.25"/>
  <cols>
    <col min="1" max="1" width="13.5703125" style="8" customWidth="1"/>
    <col min="2" max="2" width="72.140625" style="2" customWidth="1"/>
    <col min="3" max="3" width="34.85546875" style="9" customWidth="1"/>
    <col min="4" max="4" width="14.7109375" style="2" customWidth="1"/>
    <col min="5" max="5" width="15.5703125" style="2" customWidth="1"/>
    <col min="6" max="6" width="16.7109375" style="2" customWidth="1"/>
    <col min="7" max="7" width="17.42578125" style="2" customWidth="1"/>
    <col min="8" max="8" width="17.7109375" style="2" customWidth="1"/>
    <col min="9" max="9" width="18.42578125" style="2" customWidth="1"/>
    <col min="10" max="10" width="18.7109375" style="2" customWidth="1"/>
    <col min="11" max="11" width="19.7109375" style="2" customWidth="1"/>
    <col min="12" max="12" width="24.42578125" style="10" customWidth="1"/>
    <col min="13" max="13" width="8.7109375" style="2" customWidth="1"/>
    <col min="14" max="14" width="15.28515625" style="2" customWidth="1"/>
    <col min="15" max="15" width="9.42578125" style="2" bestFit="1" customWidth="1"/>
    <col min="16" max="16" width="8.7109375" style="2" customWidth="1"/>
    <col min="17" max="17" width="10.85546875" style="2" customWidth="1"/>
    <col min="18" max="1019" width="8.7109375" style="2" customWidth="1"/>
  </cols>
  <sheetData>
    <row r="1" spans="1:22" ht="21" customHeight="1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s="4" customFormat="1" ht="30.75" customHeight="1" x14ac:dyDescent="0.25">
      <c r="A2" s="110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29.25" customHeight="1" x14ac:dyDescent="0.25">
      <c r="A3" s="111" t="s">
        <v>166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30.75" customHeight="1" thickBot="1" x14ac:dyDescent="0.3">
      <c r="A4" s="112" t="s">
        <v>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30.75" customHeight="1" thickBot="1" x14ac:dyDescent="0.35">
      <c r="A5" s="114"/>
      <c r="B5" s="115" t="s">
        <v>167</v>
      </c>
      <c r="C5" s="116"/>
      <c r="D5" s="117"/>
      <c r="E5" s="117"/>
      <c r="F5" s="118"/>
      <c r="G5" s="119"/>
      <c r="H5" s="119"/>
      <c r="I5" s="119"/>
      <c r="J5" s="119"/>
      <c r="K5" s="119"/>
      <c r="L5" s="119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30.75" customHeight="1" thickBot="1" x14ac:dyDescent="0.35">
      <c r="A6" s="129">
        <v>5812.55</v>
      </c>
      <c r="B6" s="115" t="s">
        <v>168</v>
      </c>
      <c r="C6" s="116"/>
      <c r="D6" s="117"/>
      <c r="E6" s="117"/>
      <c r="F6" s="117"/>
      <c r="G6" s="117"/>
      <c r="H6" s="117"/>
      <c r="I6" s="117"/>
      <c r="J6" s="117"/>
      <c r="K6" s="117"/>
      <c r="L6" s="117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40.9" customHeight="1" thickBot="1" x14ac:dyDescent="0.3">
      <c r="A7" s="62" t="s">
        <v>3</v>
      </c>
      <c r="B7" s="65" t="s">
        <v>4</v>
      </c>
      <c r="C7" s="65" t="s">
        <v>5</v>
      </c>
      <c r="D7" s="65" t="s">
        <v>6</v>
      </c>
      <c r="E7" s="65" t="s">
        <v>7</v>
      </c>
      <c r="F7" s="58" t="s">
        <v>8</v>
      </c>
      <c r="G7" s="68" t="s">
        <v>9</v>
      </c>
      <c r="H7" s="69"/>
      <c r="I7" s="69"/>
      <c r="J7" s="70" t="s">
        <v>10</v>
      </c>
      <c r="K7" s="69"/>
      <c r="L7" s="61"/>
      <c r="M7" s="1"/>
      <c r="N7" s="1"/>
      <c r="O7" s="120" t="s">
        <v>169</v>
      </c>
      <c r="P7" s="121"/>
      <c r="Q7" s="121"/>
      <c r="R7" s="121"/>
      <c r="S7" s="121"/>
      <c r="T7" s="121"/>
      <c r="U7" s="122"/>
      <c r="V7" s="1"/>
    </row>
    <row r="8" spans="1:22" ht="24.75" customHeight="1" x14ac:dyDescent="0.25">
      <c r="A8" s="63"/>
      <c r="B8" s="66"/>
      <c r="C8" s="66"/>
      <c r="D8" s="66"/>
      <c r="E8" s="66"/>
      <c r="F8" s="59"/>
      <c r="G8" s="71" t="s">
        <v>11</v>
      </c>
      <c r="H8" s="72"/>
      <c r="I8" s="72" t="s">
        <v>11</v>
      </c>
      <c r="J8" s="72" t="s">
        <v>12</v>
      </c>
      <c r="K8" s="72"/>
      <c r="L8" s="73" t="s">
        <v>13</v>
      </c>
      <c r="M8" s="1"/>
      <c r="N8" s="1"/>
      <c r="O8" s="123"/>
      <c r="P8" s="124"/>
      <c r="Q8" s="124"/>
      <c r="R8" s="124"/>
      <c r="S8" s="124"/>
      <c r="T8" s="124"/>
      <c r="U8" s="125"/>
      <c r="V8" s="1"/>
    </row>
    <row r="9" spans="1:22" ht="40.5" customHeight="1" thickBot="1" x14ac:dyDescent="0.3">
      <c r="A9" s="64"/>
      <c r="B9" s="67"/>
      <c r="C9" s="67"/>
      <c r="D9" s="67"/>
      <c r="E9" s="67"/>
      <c r="F9" s="60"/>
      <c r="G9" s="21" t="s">
        <v>14</v>
      </c>
      <c r="H9" s="22" t="s">
        <v>15</v>
      </c>
      <c r="I9" s="67"/>
      <c r="J9" s="22" t="s">
        <v>14</v>
      </c>
      <c r="K9" s="22" t="s">
        <v>15</v>
      </c>
      <c r="L9" s="74"/>
      <c r="M9" s="1"/>
      <c r="N9" s="1"/>
      <c r="O9" s="123"/>
      <c r="P9" s="124"/>
      <c r="Q9" s="124"/>
      <c r="R9" s="124"/>
      <c r="S9" s="124"/>
      <c r="T9" s="124"/>
      <c r="U9" s="125"/>
      <c r="V9" s="1"/>
    </row>
    <row r="10" spans="1:22" ht="27.75" customHeight="1" x14ac:dyDescent="0.25">
      <c r="A10" s="79" t="s">
        <v>16</v>
      </c>
      <c r="B10" s="80"/>
      <c r="C10" s="80"/>
      <c r="D10" s="81"/>
      <c r="E10" s="82"/>
      <c r="F10" s="23"/>
      <c r="G10" s="27"/>
      <c r="H10" s="20"/>
      <c r="I10" s="20"/>
      <c r="J10" s="20"/>
      <c r="K10" s="20"/>
      <c r="L10" s="28">
        <f>J10+K10</f>
        <v>0</v>
      </c>
      <c r="M10" s="1"/>
      <c r="N10" s="5"/>
      <c r="O10" s="123"/>
      <c r="P10" s="124"/>
      <c r="Q10" s="124"/>
      <c r="R10" s="124"/>
      <c r="S10" s="124"/>
      <c r="T10" s="124"/>
      <c r="U10" s="125"/>
      <c r="V10" s="1"/>
    </row>
    <row r="11" spans="1:22" ht="24.75" customHeight="1" x14ac:dyDescent="0.25">
      <c r="A11" s="83" t="s">
        <v>17</v>
      </c>
      <c r="B11" s="84"/>
      <c r="C11" s="84"/>
      <c r="D11" s="85"/>
      <c r="E11" s="86"/>
      <c r="F11" s="24"/>
      <c r="G11" s="29"/>
      <c r="H11" s="12"/>
      <c r="I11" s="12"/>
      <c r="J11" s="12">
        <f>J12+J23</f>
        <v>1096251.77</v>
      </c>
      <c r="K11" s="12">
        <f>K12+K23</f>
        <v>0</v>
      </c>
      <c r="L11" s="30">
        <f>J11+K11</f>
        <v>1096251.77</v>
      </c>
      <c r="M11" s="1"/>
      <c r="N11" s="5"/>
      <c r="O11" s="123"/>
      <c r="P11" s="124"/>
      <c r="Q11" s="124"/>
      <c r="R11" s="124"/>
      <c r="S11" s="124"/>
      <c r="T11" s="124"/>
      <c r="U11" s="125"/>
      <c r="V11" s="1"/>
    </row>
    <row r="12" spans="1:22" ht="18.75" x14ac:dyDescent="0.25">
      <c r="A12" s="47" t="s">
        <v>18</v>
      </c>
      <c r="B12" s="87" t="s">
        <v>19</v>
      </c>
      <c r="C12" s="88"/>
      <c r="D12" s="89"/>
      <c r="E12" s="90"/>
      <c r="F12" s="48"/>
      <c r="G12" s="49"/>
      <c r="H12" s="50"/>
      <c r="I12" s="50"/>
      <c r="J12" s="50">
        <f>J13+J15+J21</f>
        <v>469825.92</v>
      </c>
      <c r="K12" s="50">
        <f>K13+K15+K21</f>
        <v>0</v>
      </c>
      <c r="L12" s="51">
        <f>J12+K12</f>
        <v>469825.92</v>
      </c>
      <c r="M12" s="1"/>
      <c r="N12" s="5"/>
      <c r="O12" s="123"/>
      <c r="P12" s="124"/>
      <c r="Q12" s="124"/>
      <c r="R12" s="124"/>
      <c r="S12" s="124"/>
      <c r="T12" s="124"/>
      <c r="U12" s="125"/>
      <c r="V12" s="1"/>
    </row>
    <row r="13" spans="1:22" ht="18.75" x14ac:dyDescent="0.25">
      <c r="A13" s="52" t="s">
        <v>20</v>
      </c>
      <c r="B13" s="75" t="s">
        <v>21</v>
      </c>
      <c r="C13" s="76"/>
      <c r="D13" s="77"/>
      <c r="E13" s="78"/>
      <c r="F13" s="53"/>
      <c r="G13" s="54"/>
      <c r="H13" s="55"/>
      <c r="I13" s="55"/>
      <c r="J13" s="55">
        <f>SUM(J14)</f>
        <v>0</v>
      </c>
      <c r="K13" s="55">
        <f>SUM(K14)</f>
        <v>0</v>
      </c>
      <c r="L13" s="56">
        <f>SUM(L14)</f>
        <v>0</v>
      </c>
      <c r="M13" s="1"/>
      <c r="N13" s="5"/>
      <c r="O13" s="123"/>
      <c r="P13" s="124"/>
      <c r="Q13" s="124"/>
      <c r="R13" s="124"/>
      <c r="S13" s="124"/>
      <c r="T13" s="124"/>
      <c r="U13" s="125"/>
      <c r="V13" s="1"/>
    </row>
    <row r="14" spans="1:22" ht="26.25" customHeight="1" x14ac:dyDescent="0.25">
      <c r="A14" s="13" t="s">
        <v>22</v>
      </c>
      <c r="B14" s="14" t="s">
        <v>23</v>
      </c>
      <c r="C14" s="14"/>
      <c r="D14" s="11" t="s">
        <v>24</v>
      </c>
      <c r="E14" s="15">
        <v>1</v>
      </c>
      <c r="F14" s="25">
        <v>1</v>
      </c>
      <c r="G14" s="31"/>
      <c r="H14" s="17"/>
      <c r="I14" s="16">
        <f>G14+H14</f>
        <v>0</v>
      </c>
      <c r="J14" s="16"/>
      <c r="K14" s="16">
        <f>ROUND($F14*H14, 2)</f>
        <v>0</v>
      </c>
      <c r="L14" s="32">
        <f>J14+K14</f>
        <v>0</v>
      </c>
      <c r="M14" s="1"/>
      <c r="N14" s="5"/>
      <c r="O14" s="123"/>
      <c r="P14" s="124"/>
      <c r="Q14" s="124"/>
      <c r="R14" s="124"/>
      <c r="S14" s="124"/>
      <c r="T14" s="124"/>
      <c r="U14" s="125"/>
      <c r="V14" s="1"/>
    </row>
    <row r="15" spans="1:22" ht="18.75" x14ac:dyDescent="0.25">
      <c r="A15" s="52" t="s">
        <v>25</v>
      </c>
      <c r="B15" s="75" t="s">
        <v>26</v>
      </c>
      <c r="C15" s="76"/>
      <c r="D15" s="77"/>
      <c r="E15" s="78"/>
      <c r="F15" s="53"/>
      <c r="G15" s="54"/>
      <c r="H15" s="55"/>
      <c r="I15" s="55"/>
      <c r="J15" s="55">
        <f>SUM(J16,J17,J19)</f>
        <v>469825.92</v>
      </c>
      <c r="K15" s="55">
        <f>SUM(K16,K17,K19)</f>
        <v>0</v>
      </c>
      <c r="L15" s="56">
        <f>SUM(L16,L17,L19)</f>
        <v>469825.92</v>
      </c>
      <c r="M15" s="1"/>
      <c r="N15" s="5"/>
      <c r="O15" s="123"/>
      <c r="P15" s="124"/>
      <c r="Q15" s="124"/>
      <c r="R15" s="124"/>
      <c r="S15" s="124"/>
      <c r="T15" s="124"/>
      <c r="U15" s="125"/>
      <c r="V15" s="1"/>
    </row>
    <row r="16" spans="1:22" ht="37.5" x14ac:dyDescent="0.25">
      <c r="A16" s="13" t="s">
        <v>27</v>
      </c>
      <c r="B16" s="14" t="s">
        <v>28</v>
      </c>
      <c r="C16" s="14" t="s">
        <v>29</v>
      </c>
      <c r="D16" s="11" t="s">
        <v>30</v>
      </c>
      <c r="E16" s="15">
        <v>1</v>
      </c>
      <c r="F16" s="25">
        <v>330</v>
      </c>
      <c r="G16" s="31"/>
      <c r="H16" s="17"/>
      <c r="I16" s="16">
        <f>G16+H16</f>
        <v>0</v>
      </c>
      <c r="J16" s="16"/>
      <c r="K16" s="16">
        <f t="shared" ref="K16:K17" si="0">ROUND($F16*H16, 2)</f>
        <v>0</v>
      </c>
      <c r="L16" s="32">
        <f>J16+K16</f>
        <v>0</v>
      </c>
      <c r="M16" s="1"/>
      <c r="N16" s="5"/>
      <c r="O16" s="123"/>
      <c r="P16" s="124"/>
      <c r="Q16" s="124"/>
      <c r="R16" s="124"/>
      <c r="S16" s="124"/>
      <c r="T16" s="124"/>
      <c r="U16" s="125"/>
      <c r="V16" s="1"/>
    </row>
    <row r="17" spans="1:22" ht="37.5" x14ac:dyDescent="0.25">
      <c r="A17" s="13" t="s">
        <v>31</v>
      </c>
      <c r="B17" s="14" t="s">
        <v>32</v>
      </c>
      <c r="C17" s="14"/>
      <c r="D17" s="11" t="s">
        <v>33</v>
      </c>
      <c r="E17" s="15">
        <v>1</v>
      </c>
      <c r="F17" s="25">
        <v>7.8630000000000004</v>
      </c>
      <c r="G17" s="31">
        <f>IFERROR(ROUND(SUM(J18)/$F17, 2), 0)</f>
        <v>0</v>
      </c>
      <c r="H17" s="17"/>
      <c r="I17" s="16">
        <f>G17+H17</f>
        <v>0</v>
      </c>
      <c r="J17" s="16">
        <f>ROUND($F17*G17, 2)</f>
        <v>0</v>
      </c>
      <c r="K17" s="16">
        <f t="shared" si="0"/>
        <v>0</v>
      </c>
      <c r="L17" s="32">
        <f>J17+K17</f>
        <v>0</v>
      </c>
      <c r="M17" s="1"/>
      <c r="N17" s="5"/>
      <c r="O17" s="123"/>
      <c r="P17" s="124"/>
      <c r="Q17" s="124"/>
      <c r="R17" s="124"/>
      <c r="S17" s="124"/>
      <c r="T17" s="124"/>
      <c r="U17" s="125"/>
      <c r="V17" s="1"/>
    </row>
    <row r="18" spans="1:22" ht="18.75" x14ac:dyDescent="0.25">
      <c r="A18" s="13" t="s">
        <v>34</v>
      </c>
      <c r="B18" s="18" t="s">
        <v>35</v>
      </c>
      <c r="C18" s="14"/>
      <c r="D18" s="11" t="s">
        <v>33</v>
      </c>
      <c r="E18" s="15">
        <v>1</v>
      </c>
      <c r="F18" s="25">
        <v>7.8630000000000004</v>
      </c>
      <c r="G18" s="36"/>
      <c r="H18" s="16"/>
      <c r="I18" s="16"/>
      <c r="J18" s="16">
        <f t="shared" ref="J18:J20" si="1">ROUND($F18*G18, 2)</f>
        <v>0</v>
      </c>
      <c r="K18" s="16"/>
      <c r="L18" s="32"/>
      <c r="M18" s="1"/>
      <c r="N18" s="5"/>
      <c r="O18" s="123"/>
      <c r="P18" s="124"/>
      <c r="Q18" s="124"/>
      <c r="R18" s="124"/>
      <c r="S18" s="124"/>
      <c r="T18" s="124"/>
      <c r="U18" s="125"/>
      <c r="V18" s="1"/>
    </row>
    <row r="19" spans="1:22" ht="18.75" x14ac:dyDescent="0.25">
      <c r="A19" s="13" t="s">
        <v>36</v>
      </c>
      <c r="B19" s="14" t="s">
        <v>37</v>
      </c>
      <c r="C19" s="14"/>
      <c r="D19" s="11" t="s">
        <v>38</v>
      </c>
      <c r="E19" s="15">
        <v>1</v>
      </c>
      <c r="F19" s="25">
        <v>64.8</v>
      </c>
      <c r="G19" s="31">
        <f>IFERROR(ROUND(SUM(J20)/$F19, 2), 0)</f>
        <v>7250.4</v>
      </c>
      <c r="H19" s="17"/>
      <c r="I19" s="16">
        <f>G19+H19</f>
        <v>7250.4</v>
      </c>
      <c r="J19" s="16">
        <f t="shared" si="1"/>
        <v>469825.92</v>
      </c>
      <c r="K19" s="16">
        <f>ROUND($F19*H19, 2)</f>
        <v>0</v>
      </c>
      <c r="L19" s="32">
        <f>J19+K19</f>
        <v>469825.92</v>
      </c>
      <c r="M19" s="1"/>
      <c r="N19" s="5"/>
      <c r="O19" s="126"/>
      <c r="P19" s="127"/>
      <c r="Q19" s="127"/>
      <c r="R19" s="127"/>
      <c r="S19" s="127"/>
      <c r="T19" s="127"/>
      <c r="U19" s="128"/>
      <c r="V19" s="1"/>
    </row>
    <row r="20" spans="1:22" ht="18.75" x14ac:dyDescent="0.25">
      <c r="A20" s="13" t="s">
        <v>39</v>
      </c>
      <c r="B20" s="19" t="s">
        <v>40</v>
      </c>
      <c r="C20" s="14"/>
      <c r="D20" s="11" t="s">
        <v>38</v>
      </c>
      <c r="E20" s="15">
        <v>1.1399999999999999</v>
      </c>
      <c r="F20" s="25">
        <v>73.872</v>
      </c>
      <c r="G20" s="57">
        <v>6360</v>
      </c>
      <c r="H20" s="16"/>
      <c r="I20" s="16"/>
      <c r="J20" s="16">
        <f t="shared" si="1"/>
        <v>469825.92</v>
      </c>
      <c r="K20" s="16"/>
      <c r="L20" s="32"/>
      <c r="M20" s="1"/>
      <c r="N20" s="5"/>
      <c r="O20" s="5"/>
      <c r="P20" s="1"/>
      <c r="Q20" s="1"/>
      <c r="R20" s="1"/>
      <c r="S20" s="1"/>
      <c r="T20" s="1"/>
      <c r="U20" s="1"/>
      <c r="V20" s="1"/>
    </row>
    <row r="21" spans="1:22" ht="18.75" x14ac:dyDescent="0.25">
      <c r="A21" s="52" t="s">
        <v>41</v>
      </c>
      <c r="B21" s="75" t="s">
        <v>42</v>
      </c>
      <c r="C21" s="76"/>
      <c r="D21" s="77"/>
      <c r="E21" s="78"/>
      <c r="F21" s="53"/>
      <c r="G21" s="54"/>
      <c r="H21" s="55"/>
      <c r="I21" s="55"/>
      <c r="J21" s="55">
        <f>SUM(J22)</f>
        <v>0</v>
      </c>
      <c r="K21" s="55">
        <f>SUM(K22)</f>
        <v>0</v>
      </c>
      <c r="L21" s="56">
        <f>SUM(L22)</f>
        <v>0</v>
      </c>
      <c r="M21" s="1"/>
      <c r="N21" s="5"/>
      <c r="O21" s="5"/>
      <c r="P21" s="1"/>
      <c r="Q21" s="1"/>
      <c r="R21" s="1"/>
      <c r="S21" s="1"/>
      <c r="T21" s="1"/>
      <c r="U21" s="1"/>
      <c r="V21" s="1"/>
    </row>
    <row r="22" spans="1:22" ht="18.75" x14ac:dyDescent="0.25">
      <c r="A22" s="13" t="s">
        <v>43</v>
      </c>
      <c r="B22" s="14" t="s">
        <v>44</v>
      </c>
      <c r="C22" s="14"/>
      <c r="D22" s="11" t="s">
        <v>45</v>
      </c>
      <c r="E22" s="15">
        <v>1</v>
      </c>
      <c r="F22" s="25">
        <v>55</v>
      </c>
      <c r="G22" s="31"/>
      <c r="H22" s="17"/>
      <c r="I22" s="16">
        <f>G22+H22</f>
        <v>0</v>
      </c>
      <c r="J22" s="16"/>
      <c r="K22" s="16">
        <f>ROUND($F22*H22, 2)</f>
        <v>0</v>
      </c>
      <c r="L22" s="32">
        <f>J22+K22</f>
        <v>0</v>
      </c>
      <c r="M22" s="1"/>
      <c r="N22" s="5"/>
      <c r="O22" s="5"/>
      <c r="P22" s="1"/>
      <c r="Q22" s="1"/>
      <c r="R22" s="1"/>
      <c r="S22" s="1"/>
      <c r="T22" s="1"/>
      <c r="U22" s="1"/>
      <c r="V22" s="1"/>
    </row>
    <row r="23" spans="1:22" ht="18.75" x14ac:dyDescent="0.25">
      <c r="A23" s="47" t="s">
        <v>46</v>
      </c>
      <c r="B23" s="87" t="s">
        <v>47</v>
      </c>
      <c r="C23" s="88"/>
      <c r="D23" s="89"/>
      <c r="E23" s="90"/>
      <c r="F23" s="48"/>
      <c r="G23" s="49"/>
      <c r="H23" s="50"/>
      <c r="I23" s="50"/>
      <c r="J23" s="50">
        <f>J24</f>
        <v>626425.85</v>
      </c>
      <c r="K23" s="50">
        <f>K24</f>
        <v>0</v>
      </c>
      <c r="L23" s="51">
        <f>J23+K23</f>
        <v>626425.85</v>
      </c>
      <c r="M23" s="1"/>
      <c r="N23" s="5"/>
      <c r="O23" s="5"/>
      <c r="P23" s="1"/>
      <c r="Q23" s="1"/>
      <c r="R23" s="1"/>
      <c r="S23" s="1"/>
      <c r="T23" s="1"/>
      <c r="U23" s="1"/>
      <c r="V23" s="1"/>
    </row>
    <row r="24" spans="1:22" ht="18.75" x14ac:dyDescent="0.25">
      <c r="A24" s="52" t="s">
        <v>48</v>
      </c>
      <c r="B24" s="75" t="s">
        <v>49</v>
      </c>
      <c r="C24" s="76"/>
      <c r="D24" s="77"/>
      <c r="E24" s="78"/>
      <c r="F24" s="53"/>
      <c r="G24" s="54"/>
      <c r="H24" s="55"/>
      <c r="I24" s="55"/>
      <c r="J24" s="55">
        <f>SUM(J25,J27,J29,J32,J35,J37,J39,J41,J43,J45)</f>
        <v>626425.85</v>
      </c>
      <c r="K24" s="55">
        <f>SUM(K25,K27,K29,K32,K35,K37,K39,K41,K43,K45)</f>
        <v>0</v>
      </c>
      <c r="L24" s="56">
        <f>SUM(L25,L27,L29,L32,L35,L37,L39,L41,L43,L45)</f>
        <v>626425.85</v>
      </c>
      <c r="M24" s="1"/>
      <c r="N24" s="5"/>
      <c r="O24" s="5"/>
      <c r="P24" s="1"/>
      <c r="Q24" s="1"/>
      <c r="R24" s="1"/>
      <c r="S24" s="1"/>
      <c r="T24" s="1"/>
      <c r="U24" s="1"/>
      <c r="V24" s="1"/>
    </row>
    <row r="25" spans="1:22" ht="18.75" x14ac:dyDescent="0.25">
      <c r="A25" s="13" t="s">
        <v>50</v>
      </c>
      <c r="B25" s="14" t="s">
        <v>51</v>
      </c>
      <c r="C25" s="14"/>
      <c r="D25" s="11" t="s">
        <v>38</v>
      </c>
      <c r="E25" s="15">
        <v>1</v>
      </c>
      <c r="F25" s="25">
        <v>32</v>
      </c>
      <c r="G25" s="31">
        <f>IFERROR(ROUND(SUM(J26)/$F25, 2), 0)</f>
        <v>5511.45</v>
      </c>
      <c r="H25" s="17"/>
      <c r="I25" s="16">
        <f>G25+H25</f>
        <v>5511.45</v>
      </c>
      <c r="J25" s="16">
        <f t="shared" ref="J25:J46" si="2">ROUND($F25*G25, 2)</f>
        <v>176366.4</v>
      </c>
      <c r="K25" s="16">
        <f>ROUND($F25*H25, 2)</f>
        <v>0</v>
      </c>
      <c r="L25" s="32">
        <f>J25+K25</f>
        <v>176366.4</v>
      </c>
      <c r="M25" s="1"/>
      <c r="N25" s="5"/>
      <c r="O25" s="5"/>
      <c r="P25" s="1"/>
      <c r="Q25" s="1"/>
      <c r="R25" s="1"/>
      <c r="S25" s="1"/>
      <c r="T25" s="1"/>
      <c r="U25" s="1"/>
      <c r="V25" s="1"/>
    </row>
    <row r="26" spans="1:22" ht="18.75" x14ac:dyDescent="0.25">
      <c r="A26" s="13" t="s">
        <v>52</v>
      </c>
      <c r="B26" s="19" t="s">
        <v>53</v>
      </c>
      <c r="C26" s="14"/>
      <c r="D26" s="11" t="s">
        <v>38</v>
      </c>
      <c r="E26" s="15">
        <v>1.0149999999999999</v>
      </c>
      <c r="F26" s="26">
        <v>32.479999999999997</v>
      </c>
      <c r="G26" s="57">
        <v>5430</v>
      </c>
      <c r="H26" s="16"/>
      <c r="I26" s="16"/>
      <c r="J26" s="16">
        <f t="shared" si="2"/>
        <v>176366.4</v>
      </c>
      <c r="K26" s="16"/>
      <c r="L26" s="32"/>
      <c r="M26" s="1"/>
      <c r="N26" s="5"/>
      <c r="O26" s="5"/>
      <c r="P26" s="1"/>
      <c r="Q26" s="1"/>
      <c r="R26" s="1"/>
      <c r="S26" s="1"/>
      <c r="T26" s="1"/>
      <c r="U26" s="1"/>
      <c r="V26" s="1"/>
    </row>
    <row r="27" spans="1:22" ht="21" customHeight="1" x14ac:dyDescent="0.25">
      <c r="A27" s="13" t="s">
        <v>54</v>
      </c>
      <c r="B27" s="14" t="s">
        <v>55</v>
      </c>
      <c r="C27" s="14"/>
      <c r="D27" s="11" t="s">
        <v>56</v>
      </c>
      <c r="E27" s="15">
        <v>1</v>
      </c>
      <c r="F27" s="25">
        <v>162.6</v>
      </c>
      <c r="G27" s="31">
        <f>IFERROR(ROUND(SUM(J28)/$F27, 2), 0)</f>
        <v>0</v>
      </c>
      <c r="H27" s="17"/>
      <c r="I27" s="16">
        <f>G27+H27</f>
        <v>0</v>
      </c>
      <c r="J27" s="16">
        <f t="shared" si="2"/>
        <v>0</v>
      </c>
      <c r="K27" s="16">
        <f>ROUND($F27*H27, 2)</f>
        <v>0</v>
      </c>
      <c r="L27" s="32">
        <f>J27+K27</f>
        <v>0</v>
      </c>
      <c r="M27" s="1"/>
      <c r="N27" s="5"/>
      <c r="O27" s="5"/>
      <c r="P27" s="1"/>
      <c r="Q27" s="1"/>
      <c r="R27" s="1"/>
      <c r="S27" s="1"/>
      <c r="T27" s="1"/>
      <c r="U27" s="1"/>
      <c r="V27" s="1"/>
    </row>
    <row r="28" spans="1:22" ht="37.5" x14ac:dyDescent="0.25">
      <c r="A28" s="13" t="s">
        <v>57</v>
      </c>
      <c r="B28" s="18" t="s">
        <v>58</v>
      </c>
      <c r="C28" s="14" t="s">
        <v>161</v>
      </c>
      <c r="D28" s="11" t="s">
        <v>56</v>
      </c>
      <c r="E28" s="15">
        <v>1.1000000000000001</v>
      </c>
      <c r="F28" s="25">
        <v>178.86</v>
      </c>
      <c r="G28" s="36"/>
      <c r="H28" s="16"/>
      <c r="I28" s="16"/>
      <c r="J28" s="16">
        <f t="shared" si="2"/>
        <v>0</v>
      </c>
      <c r="K28" s="16"/>
      <c r="L28" s="32"/>
      <c r="M28" s="1"/>
      <c r="N28" s="5"/>
      <c r="O28" s="5"/>
      <c r="P28" s="1"/>
      <c r="Q28" s="1"/>
      <c r="R28" s="1"/>
      <c r="S28" s="1"/>
      <c r="T28" s="1"/>
      <c r="U28" s="1"/>
      <c r="V28" s="1"/>
    </row>
    <row r="29" spans="1:22" ht="21" customHeight="1" x14ac:dyDescent="0.25">
      <c r="A29" s="13" t="s">
        <v>59</v>
      </c>
      <c r="B29" s="14" t="s">
        <v>60</v>
      </c>
      <c r="C29" s="14"/>
      <c r="D29" s="11" t="s">
        <v>38</v>
      </c>
      <c r="E29" s="15">
        <v>1</v>
      </c>
      <c r="F29" s="25">
        <v>50</v>
      </c>
      <c r="G29" s="31">
        <f>IFERROR(ROUND(SUM(J30,J31)/$F29, 2), 0)</f>
        <v>8991.4</v>
      </c>
      <c r="H29" s="17"/>
      <c r="I29" s="16">
        <f>G29+H29</f>
        <v>8991.4</v>
      </c>
      <c r="J29" s="16">
        <f t="shared" si="2"/>
        <v>449570</v>
      </c>
      <c r="K29" s="16">
        <f>ROUND($F29*H29, 2)</f>
        <v>0</v>
      </c>
      <c r="L29" s="32">
        <f>J29+K29</f>
        <v>449570</v>
      </c>
      <c r="M29" s="1"/>
      <c r="N29" s="5"/>
      <c r="O29" s="5"/>
      <c r="P29" s="1"/>
      <c r="Q29" s="1"/>
      <c r="R29" s="1"/>
      <c r="S29" s="1"/>
      <c r="T29" s="1"/>
      <c r="U29" s="1"/>
      <c r="V29" s="1"/>
    </row>
    <row r="30" spans="1:22" ht="18.75" x14ac:dyDescent="0.25">
      <c r="A30" s="13" t="s">
        <v>61</v>
      </c>
      <c r="B30" s="19" t="s">
        <v>62</v>
      </c>
      <c r="C30" s="14"/>
      <c r="D30" s="11" t="s">
        <v>33</v>
      </c>
      <c r="E30" s="15">
        <v>1</v>
      </c>
      <c r="F30" s="25">
        <v>3.17</v>
      </c>
      <c r="G30" s="57">
        <v>40000</v>
      </c>
      <c r="H30" s="16"/>
      <c r="I30" s="16"/>
      <c r="J30" s="16">
        <f t="shared" si="2"/>
        <v>126800</v>
      </c>
      <c r="K30" s="16"/>
      <c r="L30" s="32"/>
      <c r="M30" s="1"/>
      <c r="N30" s="5"/>
      <c r="O30" s="5"/>
      <c r="P30" s="1"/>
      <c r="Q30" s="1"/>
      <c r="R30" s="1"/>
      <c r="S30" s="1"/>
      <c r="T30" s="1"/>
      <c r="U30" s="1"/>
      <c r="V30" s="1"/>
    </row>
    <row r="31" spans="1:22" ht="18.75" x14ac:dyDescent="0.25">
      <c r="A31" s="13" t="s">
        <v>63</v>
      </c>
      <c r="B31" s="19" t="s">
        <v>40</v>
      </c>
      <c r="C31" s="14"/>
      <c r="D31" s="11" t="s">
        <v>38</v>
      </c>
      <c r="E31" s="15">
        <v>1.0149999999999999</v>
      </c>
      <c r="F31" s="26">
        <v>50.75</v>
      </c>
      <c r="G31" s="57">
        <v>6360</v>
      </c>
      <c r="H31" s="16"/>
      <c r="I31" s="16"/>
      <c r="J31" s="16">
        <f t="shared" si="2"/>
        <v>322770</v>
      </c>
      <c r="K31" s="16"/>
      <c r="L31" s="32"/>
      <c r="M31" s="1"/>
      <c r="N31" s="5"/>
      <c r="O31" s="5"/>
      <c r="P31" s="1"/>
      <c r="Q31" s="1"/>
      <c r="R31" s="1"/>
      <c r="S31" s="1"/>
      <c r="T31" s="1"/>
      <c r="U31" s="1"/>
      <c r="V31" s="1"/>
    </row>
    <row r="32" spans="1:22" ht="24" customHeight="1" x14ac:dyDescent="0.25">
      <c r="A32" s="13" t="s">
        <v>64</v>
      </c>
      <c r="B32" s="14" t="s">
        <v>65</v>
      </c>
      <c r="C32" s="14"/>
      <c r="D32" s="11" t="s">
        <v>30</v>
      </c>
      <c r="E32" s="15">
        <v>1</v>
      </c>
      <c r="F32" s="25">
        <v>5.2</v>
      </c>
      <c r="G32" s="31">
        <f>IFERROR(ROUND(SUM(J33,J34)/$F32, 2), 0)</f>
        <v>0</v>
      </c>
      <c r="H32" s="17"/>
      <c r="I32" s="16">
        <f>G32+H32</f>
        <v>0</v>
      </c>
      <c r="J32" s="16">
        <f t="shared" si="2"/>
        <v>0</v>
      </c>
      <c r="K32" s="16">
        <f>ROUND($F32*H32, 2)</f>
        <v>0</v>
      </c>
      <c r="L32" s="32">
        <f>J32+K32</f>
        <v>0</v>
      </c>
      <c r="M32" s="1"/>
      <c r="N32" s="5"/>
      <c r="O32" s="5"/>
      <c r="P32" s="1"/>
      <c r="Q32" s="1"/>
      <c r="R32" s="1"/>
      <c r="S32" s="1"/>
      <c r="T32" s="1"/>
      <c r="U32" s="1"/>
      <c r="V32" s="1"/>
    </row>
    <row r="33" spans="1:22" ht="18.75" x14ac:dyDescent="0.25">
      <c r="A33" s="13" t="s">
        <v>66</v>
      </c>
      <c r="B33" s="18" t="s">
        <v>67</v>
      </c>
      <c r="C33" s="14"/>
      <c r="D33" s="11" t="s">
        <v>30</v>
      </c>
      <c r="E33" s="15">
        <v>1</v>
      </c>
      <c r="F33" s="26">
        <v>2.8</v>
      </c>
      <c r="G33" s="36"/>
      <c r="H33" s="16"/>
      <c r="I33" s="16"/>
      <c r="J33" s="16">
        <f t="shared" si="2"/>
        <v>0</v>
      </c>
      <c r="K33" s="16"/>
      <c r="L33" s="32"/>
      <c r="M33" s="1"/>
      <c r="N33" s="5"/>
      <c r="O33" s="5"/>
      <c r="P33" s="1"/>
      <c r="Q33" s="1"/>
      <c r="R33" s="1"/>
      <c r="S33" s="1"/>
      <c r="T33" s="1"/>
      <c r="U33" s="1"/>
      <c r="V33" s="1"/>
    </row>
    <row r="34" spans="1:22" ht="18.75" x14ac:dyDescent="0.25">
      <c r="A34" s="13" t="s">
        <v>68</v>
      </c>
      <c r="B34" s="18" t="s">
        <v>69</v>
      </c>
      <c r="C34" s="14"/>
      <c r="D34" s="11" t="s">
        <v>30</v>
      </c>
      <c r="E34" s="15">
        <v>1</v>
      </c>
      <c r="F34" s="26">
        <v>2.4</v>
      </c>
      <c r="G34" s="36"/>
      <c r="H34" s="16"/>
      <c r="I34" s="16"/>
      <c r="J34" s="16">
        <f t="shared" si="2"/>
        <v>0</v>
      </c>
      <c r="K34" s="16"/>
      <c r="L34" s="32"/>
      <c r="M34" s="1"/>
      <c r="N34" s="5"/>
      <c r="O34" s="5"/>
      <c r="P34" s="1"/>
      <c r="Q34" s="1"/>
      <c r="R34" s="1"/>
      <c r="S34" s="1"/>
      <c r="T34" s="1"/>
      <c r="U34" s="1"/>
      <c r="V34" s="1"/>
    </row>
    <row r="35" spans="1:22" ht="20.25" customHeight="1" x14ac:dyDescent="0.25">
      <c r="A35" s="13" t="s">
        <v>70</v>
      </c>
      <c r="B35" s="14" t="s">
        <v>71</v>
      </c>
      <c r="C35" s="14"/>
      <c r="D35" s="11" t="s">
        <v>33</v>
      </c>
      <c r="E35" s="15">
        <v>1</v>
      </c>
      <c r="F35" s="25">
        <v>0.05</v>
      </c>
      <c r="G35" s="31">
        <f>IFERROR(ROUND(SUM(J36)/$F35, 2), 0)</f>
        <v>0</v>
      </c>
      <c r="H35" s="17"/>
      <c r="I35" s="16">
        <f>G35+H35</f>
        <v>0</v>
      </c>
      <c r="J35" s="16">
        <f t="shared" si="2"/>
        <v>0</v>
      </c>
      <c r="K35" s="16">
        <f>ROUND($F35*H35, 2)</f>
        <v>0</v>
      </c>
      <c r="L35" s="32">
        <f>J35+K35</f>
        <v>0</v>
      </c>
      <c r="M35" s="1"/>
      <c r="N35" s="5"/>
      <c r="O35" s="5"/>
      <c r="P35" s="1"/>
      <c r="Q35" s="1"/>
      <c r="R35" s="1"/>
      <c r="S35" s="1"/>
      <c r="T35" s="1"/>
      <c r="U35" s="1"/>
      <c r="V35" s="1"/>
    </row>
    <row r="36" spans="1:22" ht="21" customHeight="1" x14ac:dyDescent="0.25">
      <c r="A36" s="13" t="s">
        <v>72</v>
      </c>
      <c r="B36" s="18" t="s">
        <v>73</v>
      </c>
      <c r="C36" s="14"/>
      <c r="D36" s="11" t="s">
        <v>33</v>
      </c>
      <c r="E36" s="15">
        <v>1</v>
      </c>
      <c r="F36" s="25">
        <v>0.05</v>
      </c>
      <c r="G36" s="36"/>
      <c r="H36" s="16"/>
      <c r="I36" s="16"/>
      <c r="J36" s="16">
        <f t="shared" si="2"/>
        <v>0</v>
      </c>
      <c r="K36" s="16"/>
      <c r="L36" s="32"/>
      <c r="M36" s="1"/>
      <c r="N36" s="5"/>
      <c r="O36" s="5"/>
      <c r="P36" s="1"/>
      <c r="Q36" s="1"/>
      <c r="R36" s="1"/>
      <c r="S36" s="1"/>
      <c r="T36" s="1"/>
      <c r="U36" s="1"/>
      <c r="V36" s="1"/>
    </row>
    <row r="37" spans="1:22" ht="21" customHeight="1" x14ac:dyDescent="0.25">
      <c r="A37" s="13" t="s">
        <v>74</v>
      </c>
      <c r="B37" s="14" t="s">
        <v>75</v>
      </c>
      <c r="C37" s="14"/>
      <c r="D37" s="11" t="s">
        <v>56</v>
      </c>
      <c r="E37" s="15">
        <v>1</v>
      </c>
      <c r="F37" s="25">
        <v>292.60000000000002</v>
      </c>
      <c r="G37" s="31">
        <f>IFERROR(ROUND(SUM(J38)/$F37, 2), 0)</f>
        <v>0</v>
      </c>
      <c r="H37" s="17"/>
      <c r="I37" s="16">
        <f>G37+H37</f>
        <v>0</v>
      </c>
      <c r="J37" s="16">
        <f t="shared" si="2"/>
        <v>0</v>
      </c>
      <c r="K37" s="16">
        <f>ROUND($F37*H37, 2)</f>
        <v>0</v>
      </c>
      <c r="L37" s="32">
        <f>J37+K37</f>
        <v>0</v>
      </c>
      <c r="M37" s="1"/>
      <c r="N37" s="5"/>
      <c r="O37" s="5"/>
      <c r="P37" s="1"/>
      <c r="Q37" s="1"/>
      <c r="R37" s="1"/>
      <c r="S37" s="1"/>
      <c r="T37" s="1"/>
      <c r="U37" s="1"/>
      <c r="V37" s="1"/>
    </row>
    <row r="38" spans="1:22" ht="21" customHeight="1" x14ac:dyDescent="0.25">
      <c r="A38" s="13" t="s">
        <v>76</v>
      </c>
      <c r="B38" s="18" t="s">
        <v>77</v>
      </c>
      <c r="C38" s="14"/>
      <c r="D38" s="11" t="s">
        <v>56</v>
      </c>
      <c r="E38" s="15">
        <v>1</v>
      </c>
      <c r="F38" s="25">
        <v>292.60000000000002</v>
      </c>
      <c r="G38" s="36"/>
      <c r="H38" s="16"/>
      <c r="I38" s="16"/>
      <c r="J38" s="16">
        <f t="shared" si="2"/>
        <v>0</v>
      </c>
      <c r="K38" s="16"/>
      <c r="L38" s="32"/>
      <c r="M38" s="1"/>
      <c r="N38" s="5"/>
      <c r="O38" s="5"/>
      <c r="P38" s="1"/>
      <c r="Q38" s="1"/>
      <c r="R38" s="1"/>
      <c r="S38" s="1"/>
      <c r="T38" s="1"/>
      <c r="U38" s="1"/>
      <c r="V38" s="1"/>
    </row>
    <row r="39" spans="1:22" ht="37.5" x14ac:dyDescent="0.25">
      <c r="A39" s="13" t="s">
        <v>78</v>
      </c>
      <c r="B39" s="14" t="s">
        <v>79</v>
      </c>
      <c r="C39" s="14"/>
      <c r="D39" s="11" t="s">
        <v>56</v>
      </c>
      <c r="E39" s="15">
        <v>1</v>
      </c>
      <c r="F39" s="25">
        <v>125</v>
      </c>
      <c r="G39" s="31">
        <f>IFERROR(ROUND(SUM(J40)/$F39, 2), 0)</f>
        <v>0</v>
      </c>
      <c r="H39" s="17"/>
      <c r="I39" s="16">
        <f>G39+H39</f>
        <v>0</v>
      </c>
      <c r="J39" s="16">
        <f t="shared" si="2"/>
        <v>0</v>
      </c>
      <c r="K39" s="16">
        <f>ROUND($F39*H39, 2)</f>
        <v>0</v>
      </c>
      <c r="L39" s="32">
        <f>J39+K39</f>
        <v>0</v>
      </c>
      <c r="M39" s="1"/>
      <c r="N39" s="5"/>
      <c r="O39" s="5"/>
      <c r="P39" s="1"/>
      <c r="Q39" s="1"/>
      <c r="R39" s="1"/>
      <c r="S39" s="1"/>
      <c r="T39" s="1"/>
      <c r="U39" s="1"/>
      <c r="V39" s="1"/>
    </row>
    <row r="40" spans="1:22" ht="37.5" x14ac:dyDescent="0.25">
      <c r="A40" s="13" t="s">
        <v>80</v>
      </c>
      <c r="B40" s="18" t="s">
        <v>81</v>
      </c>
      <c r="C40" s="14"/>
      <c r="D40" s="11" t="s">
        <v>56</v>
      </c>
      <c r="E40" s="15">
        <v>1.1499999999999999</v>
      </c>
      <c r="F40" s="26">
        <v>143.75</v>
      </c>
      <c r="G40" s="36"/>
      <c r="H40" s="16"/>
      <c r="I40" s="16"/>
      <c r="J40" s="16">
        <f t="shared" si="2"/>
        <v>0</v>
      </c>
      <c r="K40" s="16"/>
      <c r="L40" s="32"/>
      <c r="M40" s="1"/>
      <c r="N40" s="5"/>
      <c r="O40" s="5"/>
      <c r="P40" s="1"/>
      <c r="Q40" s="1"/>
      <c r="R40" s="1"/>
      <c r="S40" s="1"/>
      <c r="T40" s="1"/>
      <c r="U40" s="1"/>
      <c r="V40" s="1"/>
    </row>
    <row r="41" spans="1:22" ht="24" customHeight="1" x14ac:dyDescent="0.25">
      <c r="A41" s="13" t="s">
        <v>82</v>
      </c>
      <c r="B41" s="14" t="s">
        <v>83</v>
      </c>
      <c r="C41" s="14"/>
      <c r="D41" s="11" t="s">
        <v>30</v>
      </c>
      <c r="E41" s="15">
        <v>1</v>
      </c>
      <c r="F41" s="25">
        <v>9.1999999999999993</v>
      </c>
      <c r="G41" s="31">
        <f>IFERROR(ROUND(SUM(J42)/$F41, 2), 0)</f>
        <v>9.6300000000000008</v>
      </c>
      <c r="H41" s="17"/>
      <c r="I41" s="16">
        <f>G41+H41</f>
        <v>9.6300000000000008</v>
      </c>
      <c r="J41" s="16">
        <f t="shared" si="2"/>
        <v>88.6</v>
      </c>
      <c r="K41" s="16">
        <f>ROUND($F41*H41, 2)</f>
        <v>0</v>
      </c>
      <c r="L41" s="32">
        <f>J41+K41</f>
        <v>88.6</v>
      </c>
      <c r="M41" s="1"/>
      <c r="N41" s="5"/>
      <c r="O41" s="5"/>
      <c r="P41" s="1"/>
      <c r="Q41" s="1"/>
      <c r="R41" s="1"/>
      <c r="S41" s="1"/>
      <c r="T41" s="1"/>
      <c r="U41" s="1"/>
      <c r="V41" s="1"/>
    </row>
    <row r="42" spans="1:22" ht="37.5" x14ac:dyDescent="0.25">
      <c r="A42" s="13" t="s">
        <v>84</v>
      </c>
      <c r="B42" s="19" t="s">
        <v>85</v>
      </c>
      <c r="C42" s="14" t="s">
        <v>86</v>
      </c>
      <c r="D42" s="11" t="s">
        <v>87</v>
      </c>
      <c r="E42" s="15">
        <v>0.15</v>
      </c>
      <c r="F42" s="26">
        <v>0.75</v>
      </c>
      <c r="G42" s="57">
        <v>118.17</v>
      </c>
      <c r="H42" s="16"/>
      <c r="I42" s="16"/>
      <c r="J42" s="16">
        <f t="shared" si="2"/>
        <v>88.63</v>
      </c>
      <c r="K42" s="16"/>
      <c r="L42" s="32"/>
      <c r="M42" s="1"/>
      <c r="N42" s="5"/>
      <c r="O42" s="5"/>
      <c r="P42" s="1"/>
      <c r="Q42" s="1"/>
      <c r="R42" s="1"/>
      <c r="S42" s="1"/>
      <c r="T42" s="1"/>
      <c r="U42" s="1"/>
      <c r="V42" s="1"/>
    </row>
    <row r="43" spans="1:22" ht="37.5" x14ac:dyDescent="0.25">
      <c r="A43" s="13" t="s">
        <v>88</v>
      </c>
      <c r="B43" s="14" t="s">
        <v>89</v>
      </c>
      <c r="C43" s="14"/>
      <c r="D43" s="11" t="s">
        <v>38</v>
      </c>
      <c r="E43" s="15">
        <v>1</v>
      </c>
      <c r="F43" s="25">
        <v>5.5E-2</v>
      </c>
      <c r="G43" s="31">
        <f>IFERROR(ROUND(SUM(J44)/$F43, 2), 0)</f>
        <v>7288.18</v>
      </c>
      <c r="H43" s="17"/>
      <c r="I43" s="16">
        <f>G43+H43</f>
        <v>7288.18</v>
      </c>
      <c r="J43" s="16">
        <f t="shared" si="2"/>
        <v>400.85</v>
      </c>
      <c r="K43" s="16">
        <f>ROUND($F43*H43, 2)</f>
        <v>0</v>
      </c>
      <c r="L43" s="32">
        <f>J43+K43</f>
        <v>400.85</v>
      </c>
      <c r="M43" s="1"/>
      <c r="N43" s="5"/>
      <c r="O43" s="5"/>
      <c r="P43" s="1"/>
      <c r="Q43" s="1"/>
      <c r="R43" s="1"/>
      <c r="S43" s="1"/>
      <c r="T43" s="1"/>
      <c r="U43" s="1"/>
      <c r="V43" s="1"/>
    </row>
    <row r="44" spans="1:22" ht="18.75" x14ac:dyDescent="0.25">
      <c r="A44" s="13" t="s">
        <v>90</v>
      </c>
      <c r="B44" s="19" t="s">
        <v>91</v>
      </c>
      <c r="C44" s="14" t="s">
        <v>92</v>
      </c>
      <c r="D44" s="11" t="s">
        <v>38</v>
      </c>
      <c r="E44" s="15">
        <v>1.05</v>
      </c>
      <c r="F44" s="25">
        <v>5.8000000000000003E-2</v>
      </c>
      <c r="G44" s="57">
        <v>6911.2</v>
      </c>
      <c r="H44" s="16"/>
      <c r="I44" s="16"/>
      <c r="J44" s="16">
        <f t="shared" si="2"/>
        <v>400.85</v>
      </c>
      <c r="K44" s="16"/>
      <c r="L44" s="32"/>
      <c r="M44" s="1"/>
      <c r="N44" s="5"/>
      <c r="O44" s="5"/>
      <c r="P44" s="1"/>
      <c r="Q44" s="1"/>
      <c r="R44" s="1"/>
      <c r="S44" s="1"/>
      <c r="T44" s="1"/>
      <c r="U44" s="1"/>
      <c r="V44" s="1"/>
    </row>
    <row r="45" spans="1:22" ht="22.5" customHeight="1" x14ac:dyDescent="0.25">
      <c r="A45" s="13" t="s">
        <v>93</v>
      </c>
      <c r="B45" s="14" t="s">
        <v>94</v>
      </c>
      <c r="C45" s="14"/>
      <c r="D45" s="11" t="s">
        <v>38</v>
      </c>
      <c r="E45" s="15">
        <v>1</v>
      </c>
      <c r="F45" s="25">
        <v>0.4</v>
      </c>
      <c r="G45" s="31">
        <f>IFERROR(ROUND(SUM(J46)/$F45, 2), 0)</f>
        <v>0</v>
      </c>
      <c r="H45" s="17"/>
      <c r="I45" s="16">
        <f>G45+H45</f>
        <v>0</v>
      </c>
      <c r="J45" s="16">
        <f t="shared" si="2"/>
        <v>0</v>
      </c>
      <c r="K45" s="16">
        <f>ROUND($F45*H45, 2)</f>
        <v>0</v>
      </c>
      <c r="L45" s="32">
        <f>J45+K45</f>
        <v>0</v>
      </c>
      <c r="M45" s="1"/>
      <c r="N45" s="5"/>
      <c r="O45" s="5"/>
      <c r="P45" s="1"/>
      <c r="Q45" s="1"/>
      <c r="R45" s="1"/>
      <c r="S45" s="1"/>
      <c r="T45" s="1"/>
      <c r="U45" s="1"/>
      <c r="V45" s="1"/>
    </row>
    <row r="46" spans="1:22" ht="37.5" x14ac:dyDescent="0.25">
      <c r="A46" s="13" t="s">
        <v>95</v>
      </c>
      <c r="B46" s="18" t="s">
        <v>96</v>
      </c>
      <c r="C46" s="14" t="s">
        <v>97</v>
      </c>
      <c r="D46" s="11" t="s">
        <v>38</v>
      </c>
      <c r="E46" s="15">
        <v>1.25</v>
      </c>
      <c r="F46" s="26">
        <v>0.5</v>
      </c>
      <c r="G46" s="36"/>
      <c r="H46" s="16"/>
      <c r="I46" s="16"/>
      <c r="J46" s="16">
        <f t="shared" si="2"/>
        <v>0</v>
      </c>
      <c r="K46" s="16"/>
      <c r="L46" s="32"/>
      <c r="M46" s="1"/>
      <c r="N46" s="5"/>
      <c r="O46" s="5"/>
      <c r="P46" s="1"/>
      <c r="Q46" s="1"/>
      <c r="R46" s="1"/>
      <c r="S46" s="1"/>
      <c r="T46" s="1"/>
      <c r="U46" s="1"/>
      <c r="V46" s="1"/>
    </row>
    <row r="47" spans="1:22" ht="27.75" customHeight="1" x14ac:dyDescent="0.25">
      <c r="A47" s="83" t="s">
        <v>98</v>
      </c>
      <c r="B47" s="84"/>
      <c r="C47" s="84"/>
      <c r="D47" s="85"/>
      <c r="E47" s="86"/>
      <c r="F47" s="24"/>
      <c r="G47" s="29"/>
      <c r="H47" s="12"/>
      <c r="I47" s="12"/>
      <c r="J47" s="12">
        <f>J48</f>
        <v>0</v>
      </c>
      <c r="K47" s="12">
        <f>K48</f>
        <v>0</v>
      </c>
      <c r="L47" s="30">
        <f>J47+K47</f>
        <v>0</v>
      </c>
      <c r="M47" s="1"/>
      <c r="N47" s="5"/>
      <c r="O47" s="5"/>
      <c r="P47" s="1"/>
      <c r="Q47" s="1"/>
      <c r="R47" s="1"/>
      <c r="S47" s="1"/>
      <c r="T47" s="1"/>
      <c r="U47" s="1"/>
      <c r="V47" s="1"/>
    </row>
    <row r="48" spans="1:22" ht="18.75" x14ac:dyDescent="0.25">
      <c r="A48" s="47" t="s">
        <v>99</v>
      </c>
      <c r="B48" s="87" t="s">
        <v>100</v>
      </c>
      <c r="C48" s="88"/>
      <c r="D48" s="89"/>
      <c r="E48" s="90"/>
      <c r="F48" s="48"/>
      <c r="G48" s="49"/>
      <c r="H48" s="50"/>
      <c r="I48" s="50"/>
      <c r="J48" s="50">
        <f>J49+J51+J53</f>
        <v>0</v>
      </c>
      <c r="K48" s="50">
        <f>K49+K51+K53</f>
        <v>0</v>
      </c>
      <c r="L48" s="51">
        <f>J48+K48</f>
        <v>0</v>
      </c>
      <c r="M48" s="1"/>
      <c r="N48" s="5"/>
      <c r="O48" s="5"/>
      <c r="P48" s="1"/>
      <c r="Q48" s="1"/>
      <c r="R48" s="1"/>
      <c r="S48" s="1"/>
      <c r="T48" s="1"/>
      <c r="U48" s="1"/>
      <c r="V48" s="1"/>
    </row>
    <row r="49" spans="1:22" ht="21" customHeight="1" x14ac:dyDescent="0.25">
      <c r="A49" s="52" t="s">
        <v>101</v>
      </c>
      <c r="B49" s="75" t="s">
        <v>102</v>
      </c>
      <c r="C49" s="76"/>
      <c r="D49" s="77"/>
      <c r="E49" s="78"/>
      <c r="F49" s="53"/>
      <c r="G49" s="54"/>
      <c r="H49" s="55"/>
      <c r="I49" s="55"/>
      <c r="J49" s="55">
        <f>SUM(J50)</f>
        <v>0</v>
      </c>
      <c r="K49" s="55">
        <f>SUM(K50)</f>
        <v>0</v>
      </c>
      <c r="L49" s="56">
        <f>SUM(L50)</f>
        <v>0</v>
      </c>
      <c r="M49" s="1"/>
      <c r="N49" s="5"/>
      <c r="O49" s="5"/>
      <c r="P49" s="1"/>
      <c r="Q49" s="1"/>
      <c r="R49" s="1"/>
      <c r="S49" s="1"/>
      <c r="T49" s="1"/>
      <c r="U49" s="1"/>
      <c r="V49" s="1"/>
    </row>
    <row r="50" spans="1:22" ht="37.5" x14ac:dyDescent="0.25">
      <c r="A50" s="13" t="s">
        <v>103</v>
      </c>
      <c r="B50" s="14" t="s">
        <v>104</v>
      </c>
      <c r="C50" s="14"/>
      <c r="D50" s="11" t="s">
        <v>38</v>
      </c>
      <c r="E50" s="15">
        <v>1</v>
      </c>
      <c r="F50" s="25">
        <v>64.8</v>
      </c>
      <c r="G50" s="31"/>
      <c r="H50" s="17"/>
      <c r="I50" s="16">
        <f>G50+H50</f>
        <v>0</v>
      </c>
      <c r="J50" s="16"/>
      <c r="K50" s="16">
        <f>ROUND($F50*H50, 2)</f>
        <v>0</v>
      </c>
      <c r="L50" s="32">
        <f>J50+K50</f>
        <v>0</v>
      </c>
      <c r="M50" s="1"/>
      <c r="N50" s="5"/>
      <c r="O50" s="5"/>
      <c r="P50" s="1"/>
      <c r="Q50" s="1"/>
      <c r="R50" s="1"/>
      <c r="S50" s="1"/>
      <c r="T50" s="1"/>
      <c r="U50" s="1"/>
      <c r="V50" s="1"/>
    </row>
    <row r="51" spans="1:22" ht="20.25" customHeight="1" x14ac:dyDescent="0.25">
      <c r="A51" s="52" t="s">
        <v>105</v>
      </c>
      <c r="B51" s="75" t="s">
        <v>106</v>
      </c>
      <c r="C51" s="76"/>
      <c r="D51" s="77"/>
      <c r="E51" s="78"/>
      <c r="F51" s="53"/>
      <c r="G51" s="54"/>
      <c r="H51" s="55"/>
      <c r="I51" s="55"/>
      <c r="J51" s="55">
        <f>SUM(J52)</f>
        <v>0</v>
      </c>
      <c r="K51" s="55">
        <f>SUM(K52)</f>
        <v>0</v>
      </c>
      <c r="L51" s="56">
        <f>SUM(L52)</f>
        <v>0</v>
      </c>
      <c r="M51" s="1"/>
      <c r="N51" s="5"/>
      <c r="O51" s="5"/>
      <c r="P51" s="1"/>
      <c r="Q51" s="1"/>
      <c r="R51" s="1"/>
      <c r="S51" s="1"/>
      <c r="T51" s="1"/>
      <c r="U51" s="1"/>
      <c r="V51" s="1"/>
    </row>
    <row r="52" spans="1:22" ht="21" customHeight="1" x14ac:dyDescent="0.25">
      <c r="A52" s="13" t="s">
        <v>107</v>
      </c>
      <c r="B52" s="14" t="s">
        <v>108</v>
      </c>
      <c r="C52" s="14"/>
      <c r="D52" s="11" t="s">
        <v>38</v>
      </c>
      <c r="E52" s="15">
        <v>1</v>
      </c>
      <c r="F52" s="25">
        <v>64.8</v>
      </c>
      <c r="G52" s="31"/>
      <c r="H52" s="17"/>
      <c r="I52" s="16">
        <f>G52+H52</f>
        <v>0</v>
      </c>
      <c r="J52" s="16"/>
      <c r="K52" s="16">
        <f>ROUND($F52*H52, 2)</f>
        <v>0</v>
      </c>
      <c r="L52" s="32">
        <f>J52+K52</f>
        <v>0</v>
      </c>
      <c r="M52" s="1"/>
      <c r="N52" s="5"/>
      <c r="O52" s="5"/>
      <c r="P52" s="1"/>
      <c r="Q52" s="1"/>
      <c r="R52" s="1"/>
      <c r="S52" s="1"/>
      <c r="T52" s="1"/>
      <c r="U52" s="1"/>
      <c r="V52" s="1"/>
    </row>
    <row r="53" spans="1:22" ht="20.25" customHeight="1" x14ac:dyDescent="0.25">
      <c r="A53" s="52" t="s">
        <v>109</v>
      </c>
      <c r="B53" s="75" t="s">
        <v>110</v>
      </c>
      <c r="C53" s="76"/>
      <c r="D53" s="77"/>
      <c r="E53" s="78"/>
      <c r="F53" s="53"/>
      <c r="G53" s="54"/>
      <c r="H53" s="55"/>
      <c r="I53" s="55"/>
      <c r="J53" s="55">
        <f>SUM(J54)</f>
        <v>0</v>
      </c>
      <c r="K53" s="55">
        <f>SUM(K54)</f>
        <v>0</v>
      </c>
      <c r="L53" s="56">
        <f>SUM(L54)</f>
        <v>0</v>
      </c>
      <c r="M53" s="1"/>
      <c r="N53" s="5"/>
      <c r="O53" s="5"/>
      <c r="P53" s="1"/>
      <c r="Q53" s="1"/>
      <c r="R53" s="1"/>
      <c r="S53" s="1"/>
      <c r="T53" s="1"/>
      <c r="U53" s="1"/>
      <c r="V53" s="1"/>
    </row>
    <row r="54" spans="1:22" ht="24.75" customHeight="1" x14ac:dyDescent="0.25">
      <c r="A54" s="13" t="s">
        <v>111</v>
      </c>
      <c r="B54" s="14" t="s">
        <v>112</v>
      </c>
      <c r="C54" s="14"/>
      <c r="D54" s="11" t="s">
        <v>38</v>
      </c>
      <c r="E54" s="15">
        <v>1</v>
      </c>
      <c r="F54" s="25">
        <v>64.8</v>
      </c>
      <c r="G54" s="31"/>
      <c r="H54" s="17"/>
      <c r="I54" s="16">
        <f>G54+H54</f>
        <v>0</v>
      </c>
      <c r="J54" s="16"/>
      <c r="K54" s="16">
        <f>ROUND($F54*H54, 2)</f>
        <v>0</v>
      </c>
      <c r="L54" s="32">
        <f>J54+K54</f>
        <v>0</v>
      </c>
      <c r="M54" s="1"/>
      <c r="N54" s="5"/>
      <c r="O54" s="5"/>
      <c r="P54" s="1"/>
      <c r="Q54" s="1"/>
      <c r="R54" s="1"/>
      <c r="S54" s="1"/>
      <c r="T54" s="1"/>
      <c r="U54" s="1"/>
      <c r="V54" s="1"/>
    </row>
    <row r="55" spans="1:22" ht="24" customHeight="1" thickBot="1" x14ac:dyDescent="0.3">
      <c r="A55" s="37"/>
      <c r="B55" s="104" t="s">
        <v>113</v>
      </c>
      <c r="C55" s="105"/>
      <c r="D55" s="38"/>
      <c r="E55" s="39"/>
      <c r="F55" s="40"/>
      <c r="G55" s="33"/>
      <c r="H55" s="34"/>
      <c r="I55" s="34"/>
      <c r="J55" s="34">
        <f>SUM(J10,J11,J47)</f>
        <v>1096251.77</v>
      </c>
      <c r="K55" s="34">
        <f>SUM(K10,K11,K47)</f>
        <v>0</v>
      </c>
      <c r="L55" s="35">
        <f>J55+K55</f>
        <v>1096251.77</v>
      </c>
      <c r="M55" s="1"/>
      <c r="N55" s="5"/>
      <c r="O55" s="5"/>
      <c r="P55" s="1"/>
      <c r="Q55" s="1"/>
      <c r="R55" s="1"/>
      <c r="S55" s="1"/>
      <c r="T55" s="1"/>
      <c r="U55" s="1"/>
      <c r="V55" s="1"/>
    </row>
    <row r="56" spans="1:22" s="7" customFormat="1" ht="28.5" customHeight="1" thickBot="1" x14ac:dyDescent="0.35">
      <c r="A56" s="101" t="s">
        <v>114</v>
      </c>
      <c r="B56" s="102"/>
      <c r="C56" s="102"/>
      <c r="D56" s="102"/>
      <c r="E56" s="102"/>
      <c r="F56" s="103"/>
      <c r="G56" s="94"/>
      <c r="H56" s="95"/>
      <c r="I56" s="95"/>
      <c r="J56" s="95"/>
      <c r="K56" s="95"/>
      <c r="L56" s="9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s="2" customFormat="1" ht="24.75" customHeight="1" x14ac:dyDescent="0.25">
      <c r="A57" s="41" t="s">
        <v>115</v>
      </c>
      <c r="B57" s="42" t="s">
        <v>116</v>
      </c>
      <c r="C57" s="97" t="s">
        <v>117</v>
      </c>
      <c r="D57" s="98"/>
      <c r="E57" s="98"/>
      <c r="F57" s="98"/>
      <c r="G57" s="99"/>
      <c r="H57" s="98"/>
      <c r="I57" s="98"/>
      <c r="J57" s="98"/>
      <c r="K57" s="98"/>
      <c r="L57" s="100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s="2" customFormat="1" ht="37.5" customHeight="1" x14ac:dyDescent="0.25">
      <c r="A58" s="41" t="s">
        <v>118</v>
      </c>
      <c r="B58" s="42" t="s">
        <v>162</v>
      </c>
      <c r="C58" s="59" t="s">
        <v>135</v>
      </c>
      <c r="D58" s="91"/>
      <c r="E58" s="91"/>
      <c r="F58" s="91"/>
      <c r="G58" s="92"/>
      <c r="H58" s="91"/>
      <c r="I58" s="91"/>
      <c r="J58" s="91"/>
      <c r="K58" s="91"/>
      <c r="L58" s="93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31.15" customHeight="1" x14ac:dyDescent="0.25">
      <c r="A59" s="43" t="s">
        <v>121</v>
      </c>
      <c r="B59" s="44" t="s">
        <v>119</v>
      </c>
      <c r="C59" s="59" t="s">
        <v>120</v>
      </c>
      <c r="D59" s="91"/>
      <c r="E59" s="91"/>
      <c r="F59" s="91"/>
      <c r="G59" s="92"/>
      <c r="H59" s="91"/>
      <c r="I59" s="91"/>
      <c r="J59" s="91"/>
      <c r="K59" s="91"/>
      <c r="L59" s="93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24" customHeight="1" x14ac:dyDescent="0.25">
      <c r="A60" s="43" t="s">
        <v>122</v>
      </c>
      <c r="B60" s="44" t="s">
        <v>123</v>
      </c>
      <c r="C60" s="59" t="s">
        <v>124</v>
      </c>
      <c r="D60" s="91"/>
      <c r="E60" s="91"/>
      <c r="F60" s="91"/>
      <c r="G60" s="92"/>
      <c r="H60" s="91"/>
      <c r="I60" s="91"/>
      <c r="J60" s="91"/>
      <c r="K60" s="91"/>
      <c r="L60" s="93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26.25" customHeight="1" x14ac:dyDescent="0.25">
      <c r="A61" s="43" t="s">
        <v>125</v>
      </c>
      <c r="B61" s="44" t="s">
        <v>126</v>
      </c>
      <c r="C61" s="59" t="s">
        <v>120</v>
      </c>
      <c r="D61" s="91"/>
      <c r="E61" s="91"/>
      <c r="F61" s="91"/>
      <c r="G61" s="92"/>
      <c r="H61" s="91"/>
      <c r="I61" s="91"/>
      <c r="J61" s="91"/>
      <c r="K61" s="91"/>
      <c r="L61" s="93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38.25" customHeight="1" x14ac:dyDescent="0.25">
      <c r="A62" s="43" t="s">
        <v>127</v>
      </c>
      <c r="B62" s="44" t="s">
        <v>128</v>
      </c>
      <c r="C62" s="59" t="s">
        <v>129</v>
      </c>
      <c r="D62" s="91"/>
      <c r="E62" s="91"/>
      <c r="F62" s="91"/>
      <c r="G62" s="92"/>
      <c r="H62" s="91"/>
      <c r="I62" s="91"/>
      <c r="J62" s="91"/>
      <c r="K62" s="91"/>
      <c r="L62" s="93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39.75" customHeight="1" x14ac:dyDescent="0.25">
      <c r="A63" s="43" t="s">
        <v>130</v>
      </c>
      <c r="B63" s="44" t="s">
        <v>131</v>
      </c>
      <c r="C63" s="59" t="s">
        <v>132</v>
      </c>
      <c r="D63" s="91"/>
      <c r="E63" s="91"/>
      <c r="F63" s="91"/>
      <c r="G63" s="92"/>
      <c r="H63" s="91"/>
      <c r="I63" s="91"/>
      <c r="J63" s="91"/>
      <c r="K63" s="91"/>
      <c r="L63" s="93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24" customHeight="1" x14ac:dyDescent="0.25">
      <c r="A64" s="43" t="s">
        <v>133</v>
      </c>
      <c r="B64" s="44" t="s">
        <v>134</v>
      </c>
      <c r="C64" s="59" t="s">
        <v>135</v>
      </c>
      <c r="D64" s="91"/>
      <c r="E64" s="91"/>
      <c r="F64" s="91"/>
      <c r="G64" s="92"/>
      <c r="H64" s="91"/>
      <c r="I64" s="91"/>
      <c r="J64" s="91"/>
      <c r="K64" s="91"/>
      <c r="L64" s="93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22.5" customHeight="1" x14ac:dyDescent="0.25">
      <c r="A65" s="43" t="s">
        <v>136</v>
      </c>
      <c r="B65" s="44" t="s">
        <v>137</v>
      </c>
      <c r="C65" s="59" t="s">
        <v>138</v>
      </c>
      <c r="D65" s="91"/>
      <c r="E65" s="91"/>
      <c r="F65" s="91"/>
      <c r="G65" s="92"/>
      <c r="H65" s="91"/>
      <c r="I65" s="91"/>
      <c r="J65" s="91"/>
      <c r="K65" s="91"/>
      <c r="L65" s="93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39.75" customHeight="1" x14ac:dyDescent="0.25">
      <c r="A66" s="43" t="s">
        <v>139</v>
      </c>
      <c r="B66" s="44" t="s">
        <v>140</v>
      </c>
      <c r="C66" s="59" t="s">
        <v>141</v>
      </c>
      <c r="D66" s="91"/>
      <c r="E66" s="91"/>
      <c r="F66" s="91"/>
      <c r="G66" s="92"/>
      <c r="H66" s="91"/>
      <c r="I66" s="91"/>
      <c r="J66" s="91"/>
      <c r="K66" s="91"/>
      <c r="L66" s="93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46.9" customHeight="1" x14ac:dyDescent="0.25">
      <c r="A67" s="43" t="s">
        <v>142</v>
      </c>
      <c r="B67" s="44" t="s">
        <v>163</v>
      </c>
      <c r="C67" s="59" t="s">
        <v>143</v>
      </c>
      <c r="D67" s="91"/>
      <c r="E67" s="91"/>
      <c r="F67" s="91"/>
      <c r="G67" s="92"/>
      <c r="H67" s="91"/>
      <c r="I67" s="91"/>
      <c r="J67" s="91"/>
      <c r="K67" s="91"/>
      <c r="L67" s="93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39" customHeight="1" x14ac:dyDescent="0.25">
      <c r="A68" s="43" t="s">
        <v>144</v>
      </c>
      <c r="B68" s="44" t="s">
        <v>145</v>
      </c>
      <c r="C68" s="59" t="s">
        <v>146</v>
      </c>
      <c r="D68" s="91"/>
      <c r="E68" s="91"/>
      <c r="F68" s="91"/>
      <c r="G68" s="92"/>
      <c r="H68" s="91"/>
      <c r="I68" s="91"/>
      <c r="J68" s="91"/>
      <c r="K68" s="91"/>
      <c r="L68" s="93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22.5" customHeight="1" x14ac:dyDescent="0.25">
      <c r="A69" s="43" t="s">
        <v>147</v>
      </c>
      <c r="B69" s="44" t="s">
        <v>148</v>
      </c>
      <c r="C69" s="59" t="s">
        <v>149</v>
      </c>
      <c r="D69" s="91"/>
      <c r="E69" s="91"/>
      <c r="F69" s="91"/>
      <c r="G69" s="92"/>
      <c r="H69" s="91"/>
      <c r="I69" s="91"/>
      <c r="J69" s="91"/>
      <c r="K69" s="91"/>
      <c r="L69" s="93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62.25" customHeight="1" x14ac:dyDescent="0.25">
      <c r="A70" s="43" t="s">
        <v>150</v>
      </c>
      <c r="B70" s="44" t="s">
        <v>164</v>
      </c>
      <c r="C70" s="59" t="s">
        <v>151</v>
      </c>
      <c r="D70" s="91"/>
      <c r="E70" s="91"/>
      <c r="F70" s="91"/>
      <c r="G70" s="92" t="s">
        <v>165</v>
      </c>
      <c r="H70" s="91"/>
      <c r="I70" s="91"/>
      <c r="J70" s="91"/>
      <c r="K70" s="91"/>
      <c r="L70" s="93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22.5" customHeight="1" x14ac:dyDescent="0.25">
      <c r="A71" s="43" t="s">
        <v>152</v>
      </c>
      <c r="B71" s="44" t="s">
        <v>153</v>
      </c>
      <c r="C71" s="59" t="s">
        <v>154</v>
      </c>
      <c r="D71" s="91"/>
      <c r="E71" s="91"/>
      <c r="F71" s="91"/>
      <c r="G71" s="92"/>
      <c r="H71" s="91"/>
      <c r="I71" s="91"/>
      <c r="J71" s="91"/>
      <c r="K71" s="91"/>
      <c r="L71" s="93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22.5" customHeight="1" x14ac:dyDescent="0.25">
      <c r="A72" s="43" t="s">
        <v>155</v>
      </c>
      <c r="B72" s="14" t="s">
        <v>156</v>
      </c>
      <c r="C72" s="59"/>
      <c r="D72" s="91"/>
      <c r="E72" s="91"/>
      <c r="F72" s="91"/>
      <c r="G72" s="92"/>
      <c r="H72" s="91"/>
      <c r="I72" s="91"/>
      <c r="J72" s="91"/>
      <c r="K72" s="91"/>
      <c r="L72" s="93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21" customHeight="1" x14ac:dyDescent="0.25">
      <c r="A73" s="43" t="s">
        <v>157</v>
      </c>
      <c r="B73" s="44" t="s">
        <v>158</v>
      </c>
      <c r="C73" s="59"/>
      <c r="D73" s="91"/>
      <c r="E73" s="91"/>
      <c r="F73" s="91"/>
      <c r="G73" s="92"/>
      <c r="H73" s="91"/>
      <c r="I73" s="91"/>
      <c r="J73" s="91"/>
      <c r="K73" s="91"/>
      <c r="L73" s="93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26.25" customHeight="1" thickBot="1" x14ac:dyDescent="0.3">
      <c r="A74" s="45" t="s">
        <v>159</v>
      </c>
      <c r="B74" s="46" t="s">
        <v>160</v>
      </c>
      <c r="C74" s="113"/>
      <c r="D74" s="107"/>
      <c r="E74" s="107"/>
      <c r="F74" s="107"/>
      <c r="G74" s="106"/>
      <c r="H74" s="107"/>
      <c r="I74" s="107"/>
      <c r="J74" s="107"/>
      <c r="K74" s="107"/>
      <c r="L74" s="108"/>
      <c r="M74" s="1"/>
      <c r="N74" s="1"/>
      <c r="O74" s="1"/>
      <c r="P74" s="1"/>
      <c r="Q74" s="1"/>
      <c r="R74" s="1"/>
      <c r="S74" s="1"/>
      <c r="T74" s="1"/>
      <c r="U74" s="1"/>
      <c r="V74" s="1"/>
    </row>
  </sheetData>
  <mergeCells count="70">
    <mergeCell ref="O7:U19"/>
    <mergeCell ref="A1:L1"/>
    <mergeCell ref="A2:L2"/>
    <mergeCell ref="A3:L3"/>
    <mergeCell ref="A4:L4"/>
    <mergeCell ref="F5:L5"/>
    <mergeCell ref="G71:L71"/>
    <mergeCell ref="G72:L72"/>
    <mergeCell ref="G73:L73"/>
    <mergeCell ref="G74:L74"/>
    <mergeCell ref="C73:F73"/>
    <mergeCell ref="C74:F74"/>
    <mergeCell ref="G57:L57"/>
    <mergeCell ref="G58:L58"/>
    <mergeCell ref="G59:L59"/>
    <mergeCell ref="G60:L60"/>
    <mergeCell ref="G61:L61"/>
    <mergeCell ref="G62:L62"/>
    <mergeCell ref="C70:F70"/>
    <mergeCell ref="C71:F71"/>
    <mergeCell ref="C64:F64"/>
    <mergeCell ref="C65:F65"/>
    <mergeCell ref="C66:F66"/>
    <mergeCell ref="C61:F61"/>
    <mergeCell ref="C62:F62"/>
    <mergeCell ref="C72:F72"/>
    <mergeCell ref="C67:F67"/>
    <mergeCell ref="C68:F68"/>
    <mergeCell ref="C69:F69"/>
    <mergeCell ref="C63:F63"/>
    <mergeCell ref="A56:F56"/>
    <mergeCell ref="B55:C55"/>
    <mergeCell ref="G56:L56"/>
    <mergeCell ref="C57:F57"/>
    <mergeCell ref="C58:F58"/>
    <mergeCell ref="G67:L67"/>
    <mergeCell ref="G68:L68"/>
    <mergeCell ref="G69:L69"/>
    <mergeCell ref="G70:L70"/>
    <mergeCell ref="G63:L63"/>
    <mergeCell ref="G64:L64"/>
    <mergeCell ref="G65:L65"/>
    <mergeCell ref="G66:L66"/>
    <mergeCell ref="B53:E53"/>
    <mergeCell ref="C59:F59"/>
    <mergeCell ref="C60:F60"/>
    <mergeCell ref="B51:E51"/>
    <mergeCell ref="A10:E10"/>
    <mergeCell ref="A11:E11"/>
    <mergeCell ref="B12:E12"/>
    <mergeCell ref="B13:E13"/>
    <mergeCell ref="B15:E15"/>
    <mergeCell ref="B21:E21"/>
    <mergeCell ref="B23:E23"/>
    <mergeCell ref="B24:E24"/>
    <mergeCell ref="A47:E47"/>
    <mergeCell ref="B48:E48"/>
    <mergeCell ref="B49:E49"/>
    <mergeCell ref="G7:I7"/>
    <mergeCell ref="J7:L7"/>
    <mergeCell ref="G8:H8"/>
    <mergeCell ref="I8:I9"/>
    <mergeCell ref="J8:K8"/>
    <mergeCell ref="L8:L9"/>
    <mergeCell ref="F7:F9"/>
    <mergeCell ref="A7:A9"/>
    <mergeCell ref="B7:B9"/>
    <mergeCell ref="C7:C9"/>
    <mergeCell ref="D7:D9"/>
    <mergeCell ref="E7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Алексеенко Юлия Николаевна</dc:creator>
  <cp:lastModifiedBy>Алексеенко Юлия Николаевна</cp:lastModifiedBy>
  <dcterms:created xsi:type="dcterms:W3CDTF">2015-06-05T18:19:34Z</dcterms:created>
  <dcterms:modified xsi:type="dcterms:W3CDTF">2022-07-04T08:04:21Z</dcterms:modified>
</cp:coreProperties>
</file>