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Тарасова С.Н_В от 15.03.2024\!!Тендеры_2024\АТ_63279_Обнинск_Благоустройство_корп.5\2. ИТД\"/>
    </mc:Choice>
  </mc:AlternateContent>
  <xr:revisionPtr revIDLastSave="0" documentId="8_{2839A048-965B-43AF-8009-8DDC7A7047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КП" sheetId="1" r:id="rId1"/>
  </sheets>
  <definedNames>
    <definedName name="_xlnm._FilterDatabase" localSheetId="0" hidden="1">ТКП!$A$7:$L$411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J387" i="1"/>
  <c r="G386" i="1" s="1"/>
  <c r="K386" i="1"/>
  <c r="J385" i="1"/>
  <c r="G384" i="1" s="1"/>
  <c r="I384" i="1" s="1"/>
  <c r="K384" i="1"/>
  <c r="J383" i="1"/>
  <c r="G382" i="1" s="1"/>
  <c r="K382" i="1"/>
  <c r="J381" i="1"/>
  <c r="G380" i="1" s="1"/>
  <c r="K380" i="1"/>
  <c r="J379" i="1"/>
  <c r="G378" i="1" s="1"/>
  <c r="K378" i="1"/>
  <c r="J377" i="1"/>
  <c r="G376" i="1" s="1"/>
  <c r="J376" i="1" s="1"/>
  <c r="K376" i="1"/>
  <c r="J375" i="1"/>
  <c r="G374" i="1" s="1"/>
  <c r="K374" i="1"/>
  <c r="J373" i="1"/>
  <c r="G372" i="1" s="1"/>
  <c r="K372" i="1"/>
  <c r="J371" i="1"/>
  <c r="G370" i="1" s="1"/>
  <c r="K370" i="1"/>
  <c r="J369" i="1"/>
  <c r="G368" i="1" s="1"/>
  <c r="J368" i="1" s="1"/>
  <c r="K368" i="1"/>
  <c r="K366" i="1"/>
  <c r="L366" i="1" s="1"/>
  <c r="I366" i="1"/>
  <c r="K365" i="1"/>
  <c r="L365" i="1" s="1"/>
  <c r="I365" i="1"/>
  <c r="J364" i="1"/>
  <c r="G363" i="1" s="1"/>
  <c r="J363" i="1" s="1"/>
  <c r="K363" i="1"/>
  <c r="K362" i="1"/>
  <c r="I362" i="1"/>
  <c r="J360" i="1"/>
  <c r="G359" i="1" s="1"/>
  <c r="K359" i="1"/>
  <c r="J358" i="1"/>
  <c r="G357" i="1" s="1"/>
  <c r="K357" i="1"/>
  <c r="K354" i="1"/>
  <c r="K353" i="1" s="1"/>
  <c r="I354" i="1"/>
  <c r="J353" i="1"/>
  <c r="J352" i="1"/>
  <c r="G351" i="1" s="1"/>
  <c r="K351" i="1"/>
  <c r="J350" i="1"/>
  <c r="G349" i="1" s="1"/>
  <c r="K349" i="1"/>
  <c r="J346" i="1"/>
  <c r="G345" i="1" s="1"/>
  <c r="J345" i="1" s="1"/>
  <c r="K345" i="1"/>
  <c r="J344" i="1"/>
  <c r="J343" i="1"/>
  <c r="K342" i="1"/>
  <c r="K341" i="1" s="1"/>
  <c r="J340" i="1"/>
  <c r="G339" i="1" s="1"/>
  <c r="J339" i="1" s="1"/>
  <c r="K339" i="1"/>
  <c r="J338" i="1"/>
  <c r="J337" i="1"/>
  <c r="K336" i="1"/>
  <c r="J335" i="1"/>
  <c r="J334" i="1"/>
  <c r="K333" i="1"/>
  <c r="J332" i="1"/>
  <c r="G331" i="1" s="1"/>
  <c r="I331" i="1" s="1"/>
  <c r="K331" i="1"/>
  <c r="J330" i="1"/>
  <c r="G329" i="1" s="1"/>
  <c r="J329" i="1" s="1"/>
  <c r="K329" i="1"/>
  <c r="J327" i="1"/>
  <c r="J326" i="1"/>
  <c r="K325" i="1"/>
  <c r="J324" i="1"/>
  <c r="J323" i="1"/>
  <c r="K322" i="1"/>
  <c r="J319" i="1"/>
  <c r="G318" i="1" s="1"/>
  <c r="K318" i="1"/>
  <c r="K317" i="1" s="1"/>
  <c r="K316" i="1"/>
  <c r="K315" i="1" s="1"/>
  <c r="I316" i="1"/>
  <c r="J315" i="1"/>
  <c r="G314" i="1"/>
  <c r="J314" i="1" s="1"/>
  <c r="G313" i="1"/>
  <c r="J313" i="1" s="1"/>
  <c r="K312" i="1"/>
  <c r="J311" i="1"/>
  <c r="G310" i="1" s="1"/>
  <c r="G311" i="1"/>
  <c r="K310" i="1"/>
  <c r="J309" i="1"/>
  <c r="J308" i="1"/>
  <c r="J307" i="1"/>
  <c r="J306" i="1"/>
  <c r="J305" i="1"/>
  <c r="G304" i="1"/>
  <c r="J304" i="1" s="1"/>
  <c r="K303" i="1"/>
  <c r="J302" i="1"/>
  <c r="J301" i="1"/>
  <c r="J300" i="1"/>
  <c r="J299" i="1"/>
  <c r="J298" i="1"/>
  <c r="J297" i="1"/>
  <c r="G297" i="1"/>
  <c r="K296" i="1"/>
  <c r="J295" i="1"/>
  <c r="J294" i="1"/>
  <c r="J293" i="1"/>
  <c r="J292" i="1"/>
  <c r="J291" i="1"/>
  <c r="G290" i="1"/>
  <c r="J290" i="1" s="1"/>
  <c r="K289" i="1"/>
  <c r="J288" i="1"/>
  <c r="J287" i="1"/>
  <c r="J286" i="1"/>
  <c r="J285" i="1"/>
  <c r="J284" i="1"/>
  <c r="J283" i="1"/>
  <c r="J282" i="1"/>
  <c r="J281" i="1"/>
  <c r="G281" i="1"/>
  <c r="K280" i="1"/>
  <c r="J279" i="1"/>
  <c r="J278" i="1"/>
  <c r="J277" i="1" s="1"/>
  <c r="G276" i="1" s="1"/>
  <c r="I276" i="1" s="1"/>
  <c r="K276" i="1"/>
  <c r="K273" i="1"/>
  <c r="L273" i="1" s="1"/>
  <c r="I273" i="1"/>
  <c r="J272" i="1"/>
  <c r="G271" i="1" s="1"/>
  <c r="K271" i="1"/>
  <c r="J270" i="1"/>
  <c r="G269" i="1" s="1"/>
  <c r="K269" i="1"/>
  <c r="K268" i="1"/>
  <c r="I268" i="1"/>
  <c r="K265" i="1"/>
  <c r="L265" i="1" s="1"/>
  <c r="I265" i="1"/>
  <c r="K264" i="1"/>
  <c r="L264" i="1" s="1"/>
  <c r="I264" i="1"/>
  <c r="J263" i="1"/>
  <c r="J262" i="1"/>
  <c r="G261" i="1" s="1"/>
  <c r="K261" i="1"/>
  <c r="J260" i="1"/>
  <c r="G259" i="1" s="1"/>
  <c r="K259" i="1"/>
  <c r="J258" i="1"/>
  <c r="G257" i="1" s="1"/>
  <c r="K257" i="1"/>
  <c r="J256" i="1"/>
  <c r="G255" i="1" s="1"/>
  <c r="J255" i="1" s="1"/>
  <c r="K255" i="1"/>
  <c r="J254" i="1"/>
  <c r="J253" i="1"/>
  <c r="G252" i="1" s="1"/>
  <c r="K252" i="1"/>
  <c r="J251" i="1"/>
  <c r="G250" i="1" s="1"/>
  <c r="K250" i="1"/>
  <c r="J249" i="1"/>
  <c r="J248" i="1"/>
  <c r="K247" i="1"/>
  <c r="J246" i="1"/>
  <c r="J245" i="1"/>
  <c r="J244" i="1"/>
  <c r="J243" i="1"/>
  <c r="J242" i="1"/>
  <c r="J241" i="1"/>
  <c r="J240" i="1"/>
  <c r="K236" i="1"/>
  <c r="L236" i="1" s="1"/>
  <c r="I236" i="1"/>
  <c r="K235" i="1"/>
  <c r="L235" i="1" s="1"/>
  <c r="L234" i="1" s="1"/>
  <c r="I235" i="1"/>
  <c r="J234" i="1"/>
  <c r="K233" i="1"/>
  <c r="L233" i="1" s="1"/>
  <c r="I233" i="1"/>
  <c r="K232" i="1"/>
  <c r="L232" i="1" s="1"/>
  <c r="I232" i="1"/>
  <c r="J231" i="1"/>
  <c r="K229" i="1"/>
  <c r="L229" i="1" s="1"/>
  <c r="L228" i="1" s="1"/>
  <c r="I229" i="1"/>
  <c r="J228" i="1"/>
  <c r="J227" i="1"/>
  <c r="G226" i="1" s="1"/>
  <c r="J226" i="1" s="1"/>
  <c r="K226" i="1"/>
  <c r="J225" i="1"/>
  <c r="G224" i="1" s="1"/>
  <c r="K224" i="1"/>
  <c r="J223" i="1"/>
  <c r="J222" i="1"/>
  <c r="K221" i="1"/>
  <c r="J220" i="1"/>
  <c r="J219" i="1"/>
  <c r="K218" i="1"/>
  <c r="J216" i="1"/>
  <c r="G215" i="1" s="1"/>
  <c r="K215" i="1"/>
  <c r="J214" i="1"/>
  <c r="J213" i="1"/>
  <c r="K212" i="1"/>
  <c r="J211" i="1"/>
  <c r="J210" i="1"/>
  <c r="K209" i="1"/>
  <c r="J208" i="1"/>
  <c r="J207" i="1"/>
  <c r="J206" i="1"/>
  <c r="K205" i="1"/>
  <c r="J203" i="1"/>
  <c r="J202" i="1"/>
  <c r="K201" i="1"/>
  <c r="K200" i="1" s="1"/>
  <c r="K199" i="1" s="1"/>
  <c r="J198" i="1"/>
  <c r="G197" i="1" s="1"/>
  <c r="J197" i="1" s="1"/>
  <c r="K197" i="1"/>
  <c r="J196" i="1"/>
  <c r="G195" i="1" s="1"/>
  <c r="K195" i="1"/>
  <c r="J194" i="1"/>
  <c r="G193" i="1" s="1"/>
  <c r="K193" i="1"/>
  <c r="J192" i="1"/>
  <c r="G191" i="1" s="1"/>
  <c r="K191" i="1"/>
  <c r="J188" i="1"/>
  <c r="G187" i="1" s="1"/>
  <c r="K187" i="1"/>
  <c r="K186" i="1" s="1"/>
  <c r="J185" i="1"/>
  <c r="G184" i="1" s="1"/>
  <c r="J184" i="1" s="1"/>
  <c r="L184" i="1" s="1"/>
  <c r="K184" i="1"/>
  <c r="J183" i="1"/>
  <c r="G182" i="1" s="1"/>
  <c r="K182" i="1"/>
  <c r="J181" i="1"/>
  <c r="G180" i="1" s="1"/>
  <c r="K180" i="1"/>
  <c r="J177" i="1"/>
  <c r="G176" i="1" s="1"/>
  <c r="K176" i="1"/>
  <c r="K175" i="1" s="1"/>
  <c r="J174" i="1"/>
  <c r="G173" i="1" s="1"/>
  <c r="J173" i="1" s="1"/>
  <c r="K173" i="1"/>
  <c r="I173" i="1"/>
  <c r="J172" i="1"/>
  <c r="G171" i="1" s="1"/>
  <c r="K171" i="1"/>
  <c r="J170" i="1"/>
  <c r="G169" i="1" s="1"/>
  <c r="K169" i="1"/>
  <c r="J166" i="1"/>
  <c r="G165" i="1" s="1"/>
  <c r="J165" i="1" s="1"/>
  <c r="K165" i="1"/>
  <c r="K164" i="1" s="1"/>
  <c r="J163" i="1"/>
  <c r="G162" i="1" s="1"/>
  <c r="I162" i="1" s="1"/>
  <c r="K162" i="1"/>
  <c r="J161" i="1"/>
  <c r="G160" i="1" s="1"/>
  <c r="J160" i="1" s="1"/>
  <c r="L160" i="1" s="1"/>
  <c r="K160" i="1"/>
  <c r="J159" i="1"/>
  <c r="G158" i="1" s="1"/>
  <c r="K158" i="1"/>
  <c r="J155" i="1"/>
  <c r="G154" i="1" s="1"/>
  <c r="I154" i="1" s="1"/>
  <c r="K154" i="1"/>
  <c r="K153" i="1" s="1"/>
  <c r="J152" i="1"/>
  <c r="G151" i="1" s="1"/>
  <c r="K151" i="1"/>
  <c r="J150" i="1"/>
  <c r="G149" i="1" s="1"/>
  <c r="J149" i="1" s="1"/>
  <c r="L149" i="1" s="1"/>
  <c r="K149" i="1"/>
  <c r="J148" i="1"/>
  <c r="G147" i="1" s="1"/>
  <c r="K147" i="1"/>
  <c r="J144" i="1"/>
  <c r="G143" i="1" s="1"/>
  <c r="K143" i="1"/>
  <c r="K142" i="1" s="1"/>
  <c r="J141" i="1"/>
  <c r="G140" i="1" s="1"/>
  <c r="K140" i="1"/>
  <c r="J139" i="1"/>
  <c r="G138" i="1" s="1"/>
  <c r="I138" i="1" s="1"/>
  <c r="K138" i="1"/>
  <c r="J137" i="1"/>
  <c r="G136" i="1" s="1"/>
  <c r="J136" i="1" s="1"/>
  <c r="K136" i="1"/>
  <c r="J133" i="1"/>
  <c r="G132" i="1" s="1"/>
  <c r="K132" i="1"/>
  <c r="K131" i="1" s="1"/>
  <c r="J130" i="1"/>
  <c r="G129" i="1" s="1"/>
  <c r="K129" i="1"/>
  <c r="J128" i="1"/>
  <c r="G127" i="1" s="1"/>
  <c r="K127" i="1"/>
  <c r="J126" i="1"/>
  <c r="G125" i="1" s="1"/>
  <c r="K125" i="1"/>
  <c r="J122" i="1"/>
  <c r="G121" i="1" s="1"/>
  <c r="K121" i="1"/>
  <c r="K120" i="1" s="1"/>
  <c r="J119" i="1"/>
  <c r="G118" i="1" s="1"/>
  <c r="K118" i="1"/>
  <c r="J117" i="1"/>
  <c r="G116" i="1" s="1"/>
  <c r="K116" i="1"/>
  <c r="J115" i="1"/>
  <c r="G114" i="1" s="1"/>
  <c r="I114" i="1" s="1"/>
  <c r="K114" i="1"/>
  <c r="J111" i="1"/>
  <c r="G110" i="1" s="1"/>
  <c r="K110" i="1"/>
  <c r="K109" i="1" s="1"/>
  <c r="J108" i="1"/>
  <c r="G107" i="1" s="1"/>
  <c r="K107" i="1"/>
  <c r="J106" i="1"/>
  <c r="G105" i="1" s="1"/>
  <c r="K105" i="1"/>
  <c r="J104" i="1"/>
  <c r="G103" i="1" s="1"/>
  <c r="K103" i="1"/>
  <c r="J100" i="1"/>
  <c r="G99" i="1" s="1"/>
  <c r="K99" i="1"/>
  <c r="K98" i="1" s="1"/>
  <c r="J97" i="1"/>
  <c r="G96" i="1" s="1"/>
  <c r="J96" i="1" s="1"/>
  <c r="K96" i="1"/>
  <c r="J95" i="1"/>
  <c r="G94" i="1" s="1"/>
  <c r="K94" i="1"/>
  <c r="J93" i="1"/>
  <c r="G92" i="1" s="1"/>
  <c r="K92" i="1"/>
  <c r="J89" i="1"/>
  <c r="G88" i="1" s="1"/>
  <c r="J88" i="1" s="1"/>
  <c r="K88" i="1"/>
  <c r="J87" i="1"/>
  <c r="G86" i="1" s="1"/>
  <c r="K86" i="1"/>
  <c r="J84" i="1"/>
  <c r="G83" i="1" s="1"/>
  <c r="K83" i="1"/>
  <c r="J82" i="1"/>
  <c r="G81" i="1" s="1"/>
  <c r="K81" i="1"/>
  <c r="J78" i="1"/>
  <c r="G77" i="1" s="1"/>
  <c r="K77" i="1"/>
  <c r="J76" i="1"/>
  <c r="G75" i="1" s="1"/>
  <c r="K75" i="1"/>
  <c r="K74" i="1" s="1"/>
  <c r="J73" i="1"/>
  <c r="K72" i="1"/>
  <c r="G72" i="1"/>
  <c r="J72" i="1" s="1"/>
  <c r="J71" i="1"/>
  <c r="G70" i="1" s="1"/>
  <c r="K70" i="1"/>
  <c r="J67" i="1"/>
  <c r="G66" i="1" s="1"/>
  <c r="I66" i="1" s="1"/>
  <c r="K66" i="1"/>
  <c r="J65" i="1"/>
  <c r="G64" i="1" s="1"/>
  <c r="J64" i="1" s="1"/>
  <c r="K64" i="1"/>
  <c r="J62" i="1"/>
  <c r="G61" i="1" s="1"/>
  <c r="J61" i="1" s="1"/>
  <c r="K61" i="1"/>
  <c r="J60" i="1"/>
  <c r="G59" i="1" s="1"/>
  <c r="K59" i="1"/>
  <c r="K58" i="1" s="1"/>
  <c r="J56" i="1"/>
  <c r="G55" i="1" s="1"/>
  <c r="J55" i="1" s="1"/>
  <c r="K55" i="1"/>
  <c r="J54" i="1"/>
  <c r="G53" i="1" s="1"/>
  <c r="K53" i="1"/>
  <c r="J51" i="1"/>
  <c r="G50" i="1" s="1"/>
  <c r="I50" i="1" s="1"/>
  <c r="K50" i="1"/>
  <c r="J49" i="1"/>
  <c r="G48" i="1" s="1"/>
  <c r="K48" i="1"/>
  <c r="J45" i="1"/>
  <c r="G44" i="1" s="1"/>
  <c r="J44" i="1" s="1"/>
  <c r="L44" i="1" s="1"/>
  <c r="K44" i="1"/>
  <c r="K41" i="1" s="1"/>
  <c r="J43" i="1"/>
  <c r="G42" i="1" s="1"/>
  <c r="K42" i="1"/>
  <c r="J40" i="1"/>
  <c r="G39" i="1" s="1"/>
  <c r="K39" i="1"/>
  <c r="J38" i="1"/>
  <c r="G37" i="1" s="1"/>
  <c r="K37" i="1"/>
  <c r="K36" i="1" s="1"/>
  <c r="J34" i="1"/>
  <c r="G33" i="1" s="1"/>
  <c r="J33" i="1" s="1"/>
  <c r="L33" i="1" s="1"/>
  <c r="K33" i="1"/>
  <c r="J32" i="1"/>
  <c r="G31" i="1" s="1"/>
  <c r="K31" i="1"/>
  <c r="J29" i="1"/>
  <c r="G28" i="1" s="1"/>
  <c r="J28" i="1" s="1"/>
  <c r="K28" i="1"/>
  <c r="J27" i="1"/>
  <c r="G26" i="1" s="1"/>
  <c r="K26" i="1"/>
  <c r="J23" i="1"/>
  <c r="G22" i="1" s="1"/>
  <c r="J22" i="1" s="1"/>
  <c r="K22" i="1"/>
  <c r="J21" i="1"/>
  <c r="G20" i="1" s="1"/>
  <c r="I20" i="1" s="1"/>
  <c r="K20" i="1"/>
  <c r="J18" i="1"/>
  <c r="G17" i="1" s="1"/>
  <c r="J17" i="1" s="1"/>
  <c r="K17" i="1"/>
  <c r="J16" i="1"/>
  <c r="G15" i="1" s="1"/>
  <c r="J15" i="1" s="1"/>
  <c r="K14" i="1"/>
  <c r="K30" i="1" l="1"/>
  <c r="L255" i="1"/>
  <c r="L22" i="1"/>
  <c r="K361" i="1"/>
  <c r="L17" i="1"/>
  <c r="L28" i="1"/>
  <c r="L226" i="1"/>
  <c r="L345" i="1"/>
  <c r="K19" i="1"/>
  <c r="K168" i="1"/>
  <c r="K167" i="1" s="1"/>
  <c r="K47" i="1"/>
  <c r="L88" i="1"/>
  <c r="G205" i="1"/>
  <c r="K91" i="1"/>
  <c r="K90" i="1" s="1"/>
  <c r="K102" i="1"/>
  <c r="K101" i="1" s="1"/>
  <c r="L61" i="1"/>
  <c r="K263" i="1"/>
  <c r="L197" i="1"/>
  <c r="K217" i="1"/>
  <c r="K85" i="1"/>
  <c r="L96" i="1"/>
  <c r="K80" i="1"/>
  <c r="K79" i="1" s="1"/>
  <c r="K113" i="1"/>
  <c r="K112" i="1" s="1"/>
  <c r="K228" i="1"/>
  <c r="K25" i="1"/>
  <c r="K24" i="1" s="1"/>
  <c r="K234" i="1"/>
  <c r="J138" i="1"/>
  <c r="L138" i="1" s="1"/>
  <c r="K69" i="1"/>
  <c r="K68" i="1" s="1"/>
  <c r="K179" i="1"/>
  <c r="K178" i="1" s="1"/>
  <c r="K190" i="1"/>
  <c r="K189" i="1" s="1"/>
  <c r="G322" i="1"/>
  <c r="J322" i="1" s="1"/>
  <c r="L231" i="1"/>
  <c r="K356" i="1"/>
  <c r="K13" i="1"/>
  <c r="L55" i="1"/>
  <c r="L72" i="1"/>
  <c r="G209" i="1"/>
  <c r="G218" i="1"/>
  <c r="I218" i="1" s="1"/>
  <c r="G247" i="1"/>
  <c r="K267" i="1"/>
  <c r="L339" i="1"/>
  <c r="J271" i="1"/>
  <c r="L271" i="1" s="1"/>
  <c r="I271" i="1"/>
  <c r="G333" i="1"/>
  <c r="I255" i="1"/>
  <c r="J50" i="1"/>
  <c r="L50" i="1" s="1"/>
  <c r="I197" i="1"/>
  <c r="J331" i="1"/>
  <c r="L331" i="1" s="1"/>
  <c r="G325" i="1"/>
  <c r="I325" i="1" s="1"/>
  <c r="I349" i="1"/>
  <c r="J349" i="1"/>
  <c r="L349" i="1" s="1"/>
  <c r="J182" i="1"/>
  <c r="L182" i="1" s="1"/>
  <c r="I182" i="1"/>
  <c r="I158" i="1"/>
  <c r="J158" i="1"/>
  <c r="L158" i="1" s="1"/>
  <c r="J110" i="1"/>
  <c r="J109" i="1" s="1"/>
  <c r="I110" i="1"/>
  <c r="J176" i="1"/>
  <c r="J175" i="1" s="1"/>
  <c r="I176" i="1"/>
  <c r="I53" i="1"/>
  <c r="J53" i="1"/>
  <c r="I77" i="1"/>
  <c r="J77" i="1"/>
  <c r="L77" i="1" s="1"/>
  <c r="J94" i="1"/>
  <c r="L94" i="1" s="1"/>
  <c r="I94" i="1"/>
  <c r="J125" i="1"/>
  <c r="L125" i="1" s="1"/>
  <c r="I125" i="1"/>
  <c r="I257" i="1"/>
  <c r="J257" i="1"/>
  <c r="I357" i="1"/>
  <c r="J357" i="1"/>
  <c r="L357" i="1" s="1"/>
  <c r="L230" i="1"/>
  <c r="K63" i="1"/>
  <c r="I136" i="1"/>
  <c r="I165" i="1"/>
  <c r="K328" i="1"/>
  <c r="L376" i="1"/>
  <c r="J384" i="1"/>
  <c r="L384" i="1" s="1"/>
  <c r="K35" i="1"/>
  <c r="J114" i="1"/>
  <c r="L114" i="1" s="1"/>
  <c r="K135" i="1"/>
  <c r="J276" i="1"/>
  <c r="L276" i="1" s="1"/>
  <c r="G280" i="1"/>
  <c r="J280" i="1" s="1"/>
  <c r="L280" i="1" s="1"/>
  <c r="G312" i="1"/>
  <c r="I312" i="1" s="1"/>
  <c r="I322" i="1"/>
  <c r="L263" i="1"/>
  <c r="K275" i="1"/>
  <c r="K274" i="1" s="1"/>
  <c r="K321" i="1"/>
  <c r="K320" i="1" s="1"/>
  <c r="K266" i="1" s="1"/>
  <c r="I61" i="1"/>
  <c r="K146" i="1"/>
  <c r="K145" i="1" s="1"/>
  <c r="I226" i="1"/>
  <c r="I329" i="1"/>
  <c r="K52" i="1"/>
  <c r="L173" i="1"/>
  <c r="I368" i="1"/>
  <c r="I149" i="1"/>
  <c r="J162" i="1"/>
  <c r="L162" i="1" s="1"/>
  <c r="K231" i="1"/>
  <c r="K230" i="1" s="1"/>
  <c r="K348" i="1"/>
  <c r="K347" i="1" s="1"/>
  <c r="K124" i="1"/>
  <c r="K123" i="1" s="1"/>
  <c r="K157" i="1"/>
  <c r="K156" i="1" s="1"/>
  <c r="K204" i="1"/>
  <c r="G212" i="1"/>
  <c r="G221" i="1"/>
  <c r="J221" i="1" s="1"/>
  <c r="L221" i="1" s="1"/>
  <c r="K367" i="1"/>
  <c r="K355" i="1" s="1"/>
  <c r="I26" i="1"/>
  <c r="J26" i="1"/>
  <c r="I42" i="1"/>
  <c r="J42" i="1"/>
  <c r="I15" i="1"/>
  <c r="J37" i="1"/>
  <c r="I37" i="1"/>
  <c r="J312" i="1"/>
  <c r="L312" i="1" s="1"/>
  <c r="J39" i="1"/>
  <c r="L39" i="1" s="1"/>
  <c r="I39" i="1"/>
  <c r="J48" i="1"/>
  <c r="I48" i="1"/>
  <c r="J31" i="1"/>
  <c r="I31" i="1"/>
  <c r="L322" i="1"/>
  <c r="L64" i="1"/>
  <c r="I116" i="1"/>
  <c r="J116" i="1"/>
  <c r="L116" i="1" s="1"/>
  <c r="J171" i="1"/>
  <c r="L171" i="1" s="1"/>
  <c r="I171" i="1"/>
  <c r="L368" i="1"/>
  <c r="I22" i="1"/>
  <c r="J75" i="1"/>
  <c r="I75" i="1"/>
  <c r="K134" i="1"/>
  <c r="K57" i="1"/>
  <c r="J99" i="1"/>
  <c r="I99" i="1"/>
  <c r="J121" i="1"/>
  <c r="I121" i="1"/>
  <c r="I132" i="1"/>
  <c r="J132" i="1"/>
  <c r="J151" i="1"/>
  <c r="L151" i="1" s="1"/>
  <c r="I151" i="1"/>
  <c r="L363" i="1"/>
  <c r="J361" i="1"/>
  <c r="J52" i="1"/>
  <c r="L53" i="1"/>
  <c r="J105" i="1"/>
  <c r="L105" i="1" s="1"/>
  <c r="I105" i="1"/>
  <c r="J127" i="1"/>
  <c r="L127" i="1" s="1"/>
  <c r="I127" i="1"/>
  <c r="L136" i="1"/>
  <c r="J154" i="1"/>
  <c r="J169" i="1"/>
  <c r="I169" i="1"/>
  <c r="I184" i="1"/>
  <c r="G201" i="1"/>
  <c r="J215" i="1"/>
  <c r="L215" i="1" s="1"/>
  <c r="I215" i="1"/>
  <c r="G239" i="1"/>
  <c r="I247" i="1"/>
  <c r="J247" i="1"/>
  <c r="L247" i="1" s="1"/>
  <c r="L268" i="1"/>
  <c r="I333" i="1"/>
  <c r="J333" i="1"/>
  <c r="L333" i="1" s="1"/>
  <c r="I351" i="1"/>
  <c r="J351" i="1"/>
  <c r="L351" i="1" s="1"/>
  <c r="I363" i="1"/>
  <c r="J372" i="1"/>
  <c r="L372" i="1" s="1"/>
  <c r="I372" i="1"/>
  <c r="J59" i="1"/>
  <c r="I59" i="1"/>
  <c r="J209" i="1"/>
  <c r="L209" i="1" s="1"/>
  <c r="I209" i="1"/>
  <c r="I64" i="1"/>
  <c r="J164" i="1"/>
  <c r="L165" i="1"/>
  <c r="L164" i="1" s="1"/>
  <c r="J224" i="1"/>
  <c r="L224" i="1" s="1"/>
  <c r="I224" i="1"/>
  <c r="I259" i="1"/>
  <c r="J259" i="1"/>
  <c r="L259" i="1" s="1"/>
  <c r="J269" i="1"/>
  <c r="I269" i="1"/>
  <c r="J318" i="1"/>
  <c r="I318" i="1"/>
  <c r="J378" i="1"/>
  <c r="L378" i="1" s="1"/>
  <c r="I378" i="1"/>
  <c r="J118" i="1"/>
  <c r="L118" i="1" s="1"/>
  <c r="I118" i="1"/>
  <c r="I160" i="1"/>
  <c r="J191" i="1"/>
  <c r="I191" i="1"/>
  <c r="J250" i="1"/>
  <c r="L250" i="1" s="1"/>
  <c r="I250" i="1"/>
  <c r="G336" i="1"/>
  <c r="G342" i="1"/>
  <c r="I359" i="1"/>
  <c r="J359" i="1"/>
  <c r="L359" i="1" s="1"/>
  <c r="I376" i="1"/>
  <c r="J380" i="1"/>
  <c r="L380" i="1" s="1"/>
  <c r="I380" i="1"/>
  <c r="J107" i="1"/>
  <c r="L107" i="1" s="1"/>
  <c r="I107" i="1"/>
  <c r="I180" i="1"/>
  <c r="J180" i="1"/>
  <c r="J374" i="1"/>
  <c r="L374" i="1" s="1"/>
  <c r="I374" i="1"/>
  <c r="I17" i="1"/>
  <c r="I33" i="1"/>
  <c r="I96" i="1"/>
  <c r="I28" i="1"/>
  <c r="I44" i="1"/>
  <c r="J86" i="1"/>
  <c r="I86" i="1"/>
  <c r="J143" i="1"/>
  <c r="I143" i="1"/>
  <c r="J187" i="1"/>
  <c r="I187" i="1"/>
  <c r="J205" i="1"/>
  <c r="I205" i="1"/>
  <c r="J252" i="1"/>
  <c r="L252" i="1" s="1"/>
  <c r="I252" i="1"/>
  <c r="J261" i="1"/>
  <c r="L261" i="1" s="1"/>
  <c r="I261" i="1"/>
  <c r="J20" i="1"/>
  <c r="J66" i="1"/>
  <c r="L66" i="1" s="1"/>
  <c r="I72" i="1"/>
  <c r="J81" i="1"/>
  <c r="I81" i="1"/>
  <c r="I92" i="1"/>
  <c r="J92" i="1"/>
  <c r="J193" i="1"/>
  <c r="L193" i="1" s="1"/>
  <c r="I193" i="1"/>
  <c r="I212" i="1"/>
  <c r="J212" i="1"/>
  <c r="L212" i="1" s="1"/>
  <c r="J230" i="1"/>
  <c r="L257" i="1"/>
  <c r="J382" i="1"/>
  <c r="L382" i="1" s="1"/>
  <c r="I382" i="1"/>
  <c r="I140" i="1"/>
  <c r="J140" i="1"/>
  <c r="L140" i="1" s="1"/>
  <c r="J129" i="1"/>
  <c r="L129" i="1" s="1"/>
  <c r="I129" i="1"/>
  <c r="J70" i="1"/>
  <c r="I70" i="1"/>
  <c r="J83" i="1"/>
  <c r="L83" i="1" s="1"/>
  <c r="I83" i="1"/>
  <c r="I88" i="1"/>
  <c r="J103" i="1"/>
  <c r="I103" i="1"/>
  <c r="J147" i="1"/>
  <c r="I147" i="1"/>
  <c r="J195" i="1"/>
  <c r="L195" i="1" s="1"/>
  <c r="I195" i="1"/>
  <c r="G289" i="1"/>
  <c r="G296" i="1"/>
  <c r="G303" i="1"/>
  <c r="J310" i="1"/>
  <c r="L310" i="1" s="1"/>
  <c r="I310" i="1"/>
  <c r="L329" i="1"/>
  <c r="J370" i="1"/>
  <c r="L370" i="1" s="1"/>
  <c r="I370" i="1"/>
  <c r="J386" i="1"/>
  <c r="L386" i="1" s="1"/>
  <c r="I386" i="1"/>
  <c r="I55" i="1"/>
  <c r="L316" i="1"/>
  <c r="L315" i="1" s="1"/>
  <c r="L354" i="1"/>
  <c r="L353" i="1" s="1"/>
  <c r="L362" i="1"/>
  <c r="I339" i="1"/>
  <c r="I345" i="1"/>
  <c r="J218" i="1" l="1"/>
  <c r="K46" i="1"/>
  <c r="I221" i="1"/>
  <c r="J348" i="1"/>
  <c r="J347" i="1" s="1"/>
  <c r="L361" i="1"/>
  <c r="L348" i="1"/>
  <c r="L176" i="1"/>
  <c r="L175" i="1" s="1"/>
  <c r="L52" i="1"/>
  <c r="J325" i="1"/>
  <c r="L325" i="1" s="1"/>
  <c r="L321" i="1" s="1"/>
  <c r="L110" i="1"/>
  <c r="L109" i="1" s="1"/>
  <c r="I280" i="1"/>
  <c r="J113" i="1"/>
  <c r="J157" i="1"/>
  <c r="L347" i="1"/>
  <c r="K12" i="1"/>
  <c r="K11" i="1" s="1"/>
  <c r="J85" i="1"/>
  <c r="L86" i="1"/>
  <c r="L85" i="1" s="1"/>
  <c r="J36" i="1"/>
  <c r="L37" i="1"/>
  <c r="L36" i="1" s="1"/>
  <c r="J19" i="1"/>
  <c r="L20" i="1"/>
  <c r="L19" i="1" s="1"/>
  <c r="J239" i="1"/>
  <c r="L169" i="1"/>
  <c r="L168" i="1" s="1"/>
  <c r="L167" i="1" s="1"/>
  <c r="J168" i="1"/>
  <c r="J167" i="1" s="1"/>
  <c r="L121" i="1"/>
  <c r="L120" i="1" s="1"/>
  <c r="J120" i="1"/>
  <c r="J63" i="1"/>
  <c r="J296" i="1"/>
  <c r="L296" i="1" s="1"/>
  <c r="I296" i="1"/>
  <c r="J342" i="1"/>
  <c r="I342" i="1"/>
  <c r="L124" i="1"/>
  <c r="J153" i="1"/>
  <c r="L154" i="1"/>
  <c r="L153" i="1" s="1"/>
  <c r="J156" i="1"/>
  <c r="L367" i="1"/>
  <c r="J14" i="1"/>
  <c r="L15" i="1"/>
  <c r="L14" i="1" s="1"/>
  <c r="L63" i="1"/>
  <c r="I303" i="1"/>
  <c r="J303" i="1"/>
  <c r="L303" i="1" s="1"/>
  <c r="L147" i="1"/>
  <c r="L146" i="1" s="1"/>
  <c r="L145" i="1" s="1"/>
  <c r="J146" i="1"/>
  <c r="L318" i="1"/>
  <c r="L317" i="1" s="1"/>
  <c r="J317" i="1"/>
  <c r="L48" i="1"/>
  <c r="L47" i="1" s="1"/>
  <c r="J47" i="1"/>
  <c r="J46" i="1" s="1"/>
  <c r="I289" i="1"/>
  <c r="J289" i="1"/>
  <c r="L289" i="1" s="1"/>
  <c r="L218" i="1"/>
  <c r="L217" i="1" s="1"/>
  <c r="J217" i="1"/>
  <c r="L92" i="1"/>
  <c r="L91" i="1" s="1"/>
  <c r="J91" i="1"/>
  <c r="J142" i="1"/>
  <c r="L143" i="1"/>
  <c r="L142" i="1" s="1"/>
  <c r="J336" i="1"/>
  <c r="I336" i="1"/>
  <c r="J124" i="1"/>
  <c r="J267" i="1"/>
  <c r="L269" i="1"/>
  <c r="L267" i="1" s="1"/>
  <c r="L135" i="1"/>
  <c r="L99" i="1"/>
  <c r="L98" i="1" s="1"/>
  <c r="J98" i="1"/>
  <c r="J367" i="1"/>
  <c r="L42" i="1"/>
  <c r="L41" i="1" s="1"/>
  <c r="J41" i="1"/>
  <c r="L113" i="1"/>
  <c r="J201" i="1"/>
  <c r="I201" i="1"/>
  <c r="J135" i="1"/>
  <c r="J134" i="1" s="1"/>
  <c r="J102" i="1"/>
  <c r="J101" i="1" s="1"/>
  <c r="L103" i="1"/>
  <c r="L102" i="1" s="1"/>
  <c r="L356" i="1"/>
  <c r="J30" i="1"/>
  <c r="L31" i="1"/>
  <c r="L30" i="1" s="1"/>
  <c r="J25" i="1"/>
  <c r="L26" i="1"/>
  <c r="L25" i="1" s="1"/>
  <c r="J204" i="1"/>
  <c r="L205" i="1"/>
  <c r="L204" i="1" s="1"/>
  <c r="J179" i="1"/>
  <c r="L180" i="1"/>
  <c r="L179" i="1" s="1"/>
  <c r="J190" i="1"/>
  <c r="J189" i="1" s="1"/>
  <c r="L191" i="1"/>
  <c r="L190" i="1" s="1"/>
  <c r="L189" i="1" s="1"/>
  <c r="L75" i="1"/>
  <c r="L74" i="1" s="1"/>
  <c r="J74" i="1"/>
  <c r="L187" i="1"/>
  <c r="L186" i="1" s="1"/>
  <c r="J186" i="1"/>
  <c r="L157" i="1"/>
  <c r="L156" i="1" s="1"/>
  <c r="J69" i="1"/>
  <c r="L70" i="1"/>
  <c r="L69" i="1" s="1"/>
  <c r="L81" i="1"/>
  <c r="L80" i="1" s="1"/>
  <c r="J80" i="1"/>
  <c r="L59" i="1"/>
  <c r="L58" i="1" s="1"/>
  <c r="J58" i="1"/>
  <c r="J57" i="1" s="1"/>
  <c r="J356" i="1"/>
  <c r="L132" i="1"/>
  <c r="L131" i="1" s="1"/>
  <c r="J131" i="1"/>
  <c r="J79" i="1" l="1"/>
  <c r="J112" i="1"/>
  <c r="L355" i="1"/>
  <c r="L275" i="1"/>
  <c r="L274" i="1" s="1"/>
  <c r="L101" i="1"/>
  <c r="L46" i="1"/>
  <c r="J24" i="1"/>
  <c r="J321" i="1"/>
  <c r="L57" i="1"/>
  <c r="L24" i="1"/>
  <c r="L79" i="1"/>
  <c r="L112" i="1"/>
  <c r="J123" i="1"/>
  <c r="J35" i="1"/>
  <c r="L336" i="1"/>
  <c r="L328" i="1" s="1"/>
  <c r="J328" i="1"/>
  <c r="L123" i="1"/>
  <c r="L35" i="1"/>
  <c r="L68" i="1"/>
  <c r="L134" i="1"/>
  <c r="J90" i="1"/>
  <c r="J13" i="1"/>
  <c r="L342" i="1"/>
  <c r="L341" i="1" s="1"/>
  <c r="J341" i="1"/>
  <c r="L201" i="1"/>
  <c r="L200" i="1" s="1"/>
  <c r="L199" i="1" s="1"/>
  <c r="J200" i="1"/>
  <c r="J199" i="1" s="1"/>
  <c r="J68" i="1"/>
  <c r="L178" i="1"/>
  <c r="L90" i="1"/>
  <c r="J275" i="1"/>
  <c r="J274" i="1" s="1"/>
  <c r="L13" i="1"/>
  <c r="J355" i="1"/>
  <c r="J178" i="1"/>
  <c r="J145" i="1"/>
  <c r="J238" i="1"/>
  <c r="J237" i="1" s="1"/>
  <c r="H239" i="1"/>
  <c r="J320" i="1" l="1"/>
  <c r="J266" i="1" s="1"/>
  <c r="L12" i="1"/>
  <c r="L11" i="1" s="1"/>
  <c r="L320" i="1"/>
  <c r="L266" i="1" s="1"/>
  <c r="K239" i="1"/>
  <c r="I239" i="1"/>
  <c r="J12" i="1"/>
  <c r="J11" i="1" s="1"/>
  <c r="J10" i="1" s="1"/>
  <c r="J9" i="1" s="1"/>
  <c r="J8" i="1" s="1"/>
  <c r="J388" i="1" s="1"/>
  <c r="K238" i="1" l="1"/>
  <c r="K237" i="1" s="1"/>
  <c r="K10" i="1" s="1"/>
  <c r="K9" i="1" s="1"/>
  <c r="K8" i="1" s="1"/>
  <c r="K388" i="1" s="1"/>
  <c r="L388" i="1" s="1"/>
  <c r="L239" i="1"/>
  <c r="L238" i="1" s="1"/>
  <c r="L237" i="1" s="1"/>
  <c r="L10" i="1" s="1"/>
  <c r="L9" i="1" s="1"/>
  <c r="L8" i="1" s="1"/>
</calcChain>
</file>

<file path=xl/sharedStrings.xml><?xml version="1.0" encoding="utf-8"?>
<sst xmlns="http://schemas.openxmlformats.org/spreadsheetml/2006/main" count="1267" uniqueCount="792">
  <si>
    <t>Указать название организации (на бланке организации)</t>
  </si>
  <si>
    <t>ТЕХНИКО-КОММЕРЧЕСКОЕ ПРЕДЛОЖЕНИЕ (ТКП)</t>
  </si>
  <si>
    <t>Стоимость, указанная в предложении, включает в себя все необходимые затраты на выполнение полного комплекса работ, с НДС</t>
  </si>
  <si>
    <t>Номер п/п</t>
  </si>
  <si>
    <t>Наименование затрат</t>
  </si>
  <si>
    <t>Комментарий подрядчика</t>
  </si>
  <si>
    <t>Ед. изм.</t>
  </si>
  <si>
    <t>Коэф.расхода</t>
  </si>
  <si>
    <t>Кол-во</t>
  </si>
  <si>
    <t>Цена, руб. с НДС</t>
  </si>
  <si>
    <t>Материалы/
оборудование</t>
  </si>
  <si>
    <t>СМР, ПНР</t>
  </si>
  <si>
    <t>Стоимость, руб с НДС</t>
  </si>
  <si>
    <t>Общая стоимость,
руб. с НДС</t>
  </si>
  <si>
    <t>1. Жилое здание</t>
  </si>
  <si>
    <t>1.1</t>
  </si>
  <si>
    <t>Затраты на строительство</t>
  </si>
  <si>
    <t>1.1.1</t>
  </si>
  <si>
    <t>СМР по благоустройству</t>
  </si>
  <si>
    <t>1.1.1.1</t>
  </si>
  <si>
    <t>Покрытия</t>
  </si>
  <si>
    <t>1.1.1.1.1</t>
  </si>
  <si>
    <t>Устройство оснований и покрытий</t>
  </si>
  <si>
    <t>1.1.1.1.1.1</t>
  </si>
  <si>
    <t>Устройство основания и покрытия 1, асфальтовое покрытие проезда на щебеночном основании D10A-1, без дренажа</t>
  </si>
  <si>
    <t>1.1.1.1.1.1.1</t>
  </si>
  <si>
    <t>Устройство основания</t>
  </si>
  <si>
    <t>1.1.1.1.1.1.1.1</t>
  </si>
  <si>
    <t>Устройство подстилающих и выравнивающих слоев оснований / из сыпучего материала мелкой фракции</t>
  </si>
  <si>
    <t>Тип А 1.4 -560,24 м2. Толщ.0,5м</t>
  </si>
  <si>
    <t>м3</t>
  </si>
  <si>
    <t>1.1.1.1.1.1.1.1.1</t>
  </si>
  <si>
    <t>Песок / БЛ / Без коэф. уплотнения</t>
  </si>
  <si>
    <t>1.1.1.1.1.1.1.2</t>
  </si>
  <si>
    <t>Укладка цементобетона</t>
  </si>
  <si>
    <t>Тип А 1.4 - 560,24 м2. Бетон В 7.5, толщ. 0,12м</t>
  </si>
  <si>
    <t>1.1.1.1.1.1.1.2.1</t>
  </si>
  <si>
    <t>Цементобетон / БЛ / В7,5</t>
  </si>
  <si>
    <t>1.1.1.1.1.1.2</t>
  </si>
  <si>
    <t>Устройство покрытия</t>
  </si>
  <si>
    <t>1.1.1.1.1.1.2.1</t>
  </si>
  <si>
    <t>Укладка асфальтобетона / 50 мм / Мелкозернистый</t>
  </si>
  <si>
    <t>Тип А 1.4- 560,24 м2. Марка II, тип В</t>
  </si>
  <si>
    <t>м2</t>
  </si>
  <si>
    <t>1.1.1.1.1.1.2.1.1</t>
  </si>
  <si>
    <t>Асфальтобетон / БЛ / мелкозернистый / тип В / марка II</t>
  </si>
  <si>
    <t>1.1.1.1.1.1.2.2</t>
  </si>
  <si>
    <t>Укладка асфальтобетона / 70 мм / Крупнозернистый</t>
  </si>
  <si>
    <t>Тип А 1.4 - 560,24 м2. Марка II, тип Б</t>
  </si>
  <si>
    <t>1.1.1.1.1.1.2.2.1</t>
  </si>
  <si>
    <t>Асфальтобетон / БЛ / крупнозернистый / тип Б / марка II</t>
  </si>
  <si>
    <t>1.1.1.1.1.2</t>
  </si>
  <si>
    <t>Устройство основания и покрытия 2, асфальтовое покрытие проезда на щебеночном основании D10A-1, с дренажом</t>
  </si>
  <si>
    <t>1.1.1.1.1.2.1</t>
  </si>
  <si>
    <t>1.1.1.1.1.2.1.1</t>
  </si>
  <si>
    <t>Тип MixRR4- 1,9 м2. Толщ. 0,3 м</t>
  </si>
  <si>
    <t>1.1.1.1.1.2.1.1.1</t>
  </si>
  <si>
    <t>1.1.1.1.1.2.1.2</t>
  </si>
  <si>
    <t>Устройство подстилающих и выравнивающих слоев оснований / из сыпучего материала крупной фракции</t>
  </si>
  <si>
    <t>Тип MixRR4- 1,9м2. толщ. 0,15 м, щебень фракционный, уложенный по способу заклинки, марки свыше 1000</t>
  </si>
  <si>
    <t>1.1.1.1.1.2.1.2.1</t>
  </si>
  <si>
    <t>Щебень Гравий, фракция 40-80, Немытый</t>
  </si>
  <si>
    <t>1.1.1.1.1.2.2</t>
  </si>
  <si>
    <t>1.1.1.1.1.2.2.1</t>
  </si>
  <si>
    <t>Укладка асфальтобетона / 40 мм / Песчаный</t>
  </si>
  <si>
    <t>Тип MixRR4- 1,9 м2. толщ. 0,04 м, тип Д</t>
  </si>
  <si>
    <t>1.1.1.1.1.2.2.1.1</t>
  </si>
  <si>
    <t>Асфальтобетон / БЛ / Песчаный</t>
  </si>
  <si>
    <t>1.1.1.1.1.2.2.2</t>
  </si>
  <si>
    <t>Устройство покрытия в м2 / из резиновой крошки</t>
  </si>
  <si>
    <t>Тип MixRR4- 1,9 м2.Покрытие  ООО "Качество жизни", верхний слой толщ.10мм, нижный слой (подложка) из черной крошки толщ.30 мм. Цвет: оранжевый 80%, песочный 10%, медово-желтый-10%</t>
  </si>
  <si>
    <t>1.1.1.1.1.2.2.2.1</t>
  </si>
  <si>
    <t xml:space="preserve">Спортивное покрытие / БЛ / резиновое (по счету поставщика) </t>
  </si>
  <si>
    <t>1.1.1.1.1.3</t>
  </si>
  <si>
    <t>Устройство основания и покрытия 3, асфальтовое покрытие проезда на бетонном основании D10A-2, без  дренажа</t>
  </si>
  <si>
    <t>1.1.1.1.1.3.1</t>
  </si>
  <si>
    <t>1.1.1.1.1.3.1.1</t>
  </si>
  <si>
    <t>Тип MixRR12- 42,57 м2. Толщ. 0,3 м</t>
  </si>
  <si>
    <t>1.1.1.1.1.3.1.1.1</t>
  </si>
  <si>
    <t>1.1.1.1.1.3.1.2</t>
  </si>
  <si>
    <t>Тип MixRR12- 42,57 м2. толщ. 0,15 м, щебенб фракционный, уложенный по способу заклинки, марки свыше 1000</t>
  </si>
  <si>
    <t>1.1.1.1.1.3.1.2.1</t>
  </si>
  <si>
    <t>1.1.1.1.1.3.2</t>
  </si>
  <si>
    <t>1.1.1.1.1.3.2.1</t>
  </si>
  <si>
    <t>Тип MixRR12- 42,57 м2 толщ. 0,04 м, тип Д</t>
  </si>
  <si>
    <t>1.1.1.1.1.3.2.1.1</t>
  </si>
  <si>
    <t>1.1.1.1.1.3.2.2</t>
  </si>
  <si>
    <t>Тип MixRR12- 42,57м2. Покрытие  ООО "Качество жизни", верхний слой толщ.10мм, нижный слой (подложка) из черной крошки толщ.30 мм. Цвет: оранжевый 10%, песочный 80%, медово-желтый-10%</t>
  </si>
  <si>
    <t>1.1.1.1.1.3.2.2.1</t>
  </si>
  <si>
    <t>1.1.1.1.1.4</t>
  </si>
  <si>
    <t>Устройство основания и покрытия 4, асфальтовое покрытие проезда на бетонном основании D10A-2, с  дренажом</t>
  </si>
  <si>
    <t>1.1.1.1.1.4.1</t>
  </si>
  <si>
    <t>1.1.1.1.1.4.1.1</t>
  </si>
  <si>
    <t>Тип MixRR37- 3,2 м2. Толщ. 0,3 м</t>
  </si>
  <si>
    <t>1.1.1.1.1.4.1.1.1</t>
  </si>
  <si>
    <t>1.1.1.1.1.4.1.2</t>
  </si>
  <si>
    <t>Тип MixRR37- 3,2 м2. толщ. 0,15 м, щебень фракционный, уложенный по способу заклинки, марки свыше 1000</t>
  </si>
  <si>
    <t>1.1.1.1.1.4.1.2.1</t>
  </si>
  <si>
    <t>1.1.1.1.1.4.2</t>
  </si>
  <si>
    <t>1.1.1.1.1.4.2.1</t>
  </si>
  <si>
    <t>Тип MixRR37- 3,2  м2 толщ. 0,04 м, тип Д</t>
  </si>
  <si>
    <t>1.1.1.1.1.4.2.1.1</t>
  </si>
  <si>
    <t>1.1.1.1.1.4.2.2</t>
  </si>
  <si>
    <t>Тип MixRR37- 3,2 м2. Покрытие  ООО "Качество жизни", верхний слой толщ.10мм, нижный слой (подложка) из черной крошки толщ.30 мм. Цвет: серый( непродуктовый)-100%</t>
  </si>
  <si>
    <t>1.1.1.1.1.4.2.2.1</t>
  </si>
  <si>
    <t>1.1.1.1.1.5</t>
  </si>
  <si>
    <t>Устройство основания и покрытия 5, покрытие проезда из плитки на бетонном основании D10P-3, без  дренажа</t>
  </si>
  <si>
    <t>1.1.1.1.1.5.1</t>
  </si>
  <si>
    <t>1.1.1.1.1.5.1.1</t>
  </si>
  <si>
    <t>Тип MixRR4.1- 2,25 м2.. Толщ. 0,3 м</t>
  </si>
  <si>
    <t>1.1.1.1.1.5.1.1.1</t>
  </si>
  <si>
    <t>1.1.1.1.1.5.1.2</t>
  </si>
  <si>
    <t>Тип MixRR4.1- 2,25 м2. толщ. 0,15 м, щебень фракционный, уложенный по способу заклинки, марки свыше 1000</t>
  </si>
  <si>
    <t>1.1.1.1.1.5.1.2.1</t>
  </si>
  <si>
    <t>1.1.1.1.1.5.2</t>
  </si>
  <si>
    <t>1.1.1.1.1.5.2.1</t>
  </si>
  <si>
    <t>Тип MixRR4- 2,25м2. толщ. 0,04 м, тип Д</t>
  </si>
  <si>
    <t>1.1.1.1.1.5.2.1.1</t>
  </si>
  <si>
    <t>1.1.1.1.1.5.2.2</t>
  </si>
  <si>
    <t>Тип MixRR4.1- 2,25 м2.Покрытие  ООО "Качество жизни", верхний слой толщ.10мм, нижный слой (подложка) из черной крошки толщ.40 мм. Цвет: оранжевый 80%, песочный 10%, медово-желтый-10%</t>
  </si>
  <si>
    <t>1.1.1.1.1.5.2.2.1</t>
  </si>
  <si>
    <t>1.1.1.1.1.6</t>
  </si>
  <si>
    <t>Устройство основания и покрытия 6, покрытие проезда из плитки на бетонном основании D10P-3, с  дренажом</t>
  </si>
  <si>
    <t>1.1.1.1.1.6.1</t>
  </si>
  <si>
    <t>1.1.1.1.1.6.1.1</t>
  </si>
  <si>
    <t>Тип MixRR12.1- 76,1 м2. Толщ. 0,3 м</t>
  </si>
  <si>
    <t>1.1.1.1.1.6.1.1.1</t>
  </si>
  <si>
    <t>1.1.1.1.1.6.1.2</t>
  </si>
  <si>
    <t>Тип MixRR12.1- 76,1м2. толщ. 0,15 м, щебень фракционный, уложенный по способу заклинки, марки свыше 1000</t>
  </si>
  <si>
    <t>1.1.1.1.1.6.1.2.1</t>
  </si>
  <si>
    <t>1.1.1.1.1.6.2</t>
  </si>
  <si>
    <t>1.1.1.1.1.6.2.1</t>
  </si>
  <si>
    <t>Тип MixRR12.1- 76,1 м2 толщ. 0,04 м, тип Д</t>
  </si>
  <si>
    <t>1.1.1.1.1.6.2.1.1</t>
  </si>
  <si>
    <t>1.1.1.1.1.6.2.2</t>
  </si>
  <si>
    <t>Тип MixRR12.1- 76,1 м2. Покрытие  ООО "Качество жизни", верхний слой толщ.10мм, нижный слой (подложка) из черной крошки толщ.40 мм. Цвет: оранжевый 10%, песочный 80%, медово-желтый-10%</t>
  </si>
  <si>
    <t>1.1.1.1.1.6.2.2.1</t>
  </si>
  <si>
    <t>1.1.1.1.1.7</t>
  </si>
  <si>
    <t>Устройство основания и покрытия 7, покрытие проезда из плитки на щебеночном основании D10P-4, без дренажа</t>
  </si>
  <si>
    <t>1.1.1.1.1.7.1</t>
  </si>
  <si>
    <t>1.1.1.1.1.7.1.1</t>
  </si>
  <si>
    <t>1.1.1.1.1.7.1.1.1</t>
  </si>
  <si>
    <t>Тип MixRR37.1- 10,9 м2. Толщ. 0,3 м</t>
  </si>
  <si>
    <t>1.1.1.1.1.7.1.2</t>
  </si>
  <si>
    <t>Тип MixRR37.1- 10,9 м2. толщ. 0,15 м, щебень фракционный, уложенный по способу заклинки, марки свыше 1000</t>
  </si>
  <si>
    <t>1.1.1.1.1.7.1.2.1</t>
  </si>
  <si>
    <t>1.1.1.1.1.7.2</t>
  </si>
  <si>
    <t>1.1.1.1.1.7.2.1</t>
  </si>
  <si>
    <t>Тип MixRR37.1- 10,9  м2 толщ. 0,04 м, тип Д</t>
  </si>
  <si>
    <t>1.1.1.1.1.7.2.1.1</t>
  </si>
  <si>
    <t>1.1.1.1.1.7.2.2</t>
  </si>
  <si>
    <t>Тип MixRR37.1- 10,9  м2. Покрытие  ООО "Качество жизни", верхний слой толщ.10мм, нижный слой (подложка) из черной крошки толщ.40 мм. Цвет: серый( непродуктовый)-100%</t>
  </si>
  <si>
    <t>1.1.1.1.1.7.2.2.1</t>
  </si>
  <si>
    <t>1.1.1.1.1.8</t>
  </si>
  <si>
    <t>Устройство основания и покрытия 8, покрытие проезда из плитки на щебеночном основании D10P-4, с дренажом</t>
  </si>
  <si>
    <t>1.1.1.1.1.8.1</t>
  </si>
  <si>
    <t>1.1.1.1.1.8.1.1</t>
  </si>
  <si>
    <t>Устройство оснований из цементно-песчаной смеси</t>
  </si>
  <si>
    <t>MixP18.1 - 42,56 м2 Смесь ц.п. М100, толщ. 0,04м</t>
  </si>
  <si>
    <t>1.1.1.1.1.8.1.1.1</t>
  </si>
  <si>
    <t>Смесь цементно-песчаная / БЛ</t>
  </si>
  <si>
    <t>1.1.1.1.1.8.1.2</t>
  </si>
  <si>
    <t>MixP18.1 - 42,56 м2. Толщ. 0,3м</t>
  </si>
  <si>
    <t>1.1.1.1.1.8.1.2.1</t>
  </si>
  <si>
    <t>1.1.1.1.1.8.1.3</t>
  </si>
  <si>
    <t>MixP18.1 - 42,56 м2. Бетон В 7.5, толщ. 0,12м</t>
  </si>
  <si>
    <t>1.1.1.1.1.8.1.3.1</t>
  </si>
  <si>
    <t>1.1.1.1.1.8.2</t>
  </si>
  <si>
    <t>1.1.1.1.1.8.2.1</t>
  </si>
  <si>
    <t>Устройство тротуарной плитки / разноформатная</t>
  </si>
  <si>
    <t>MixP18.1 - 42,56 м2. Покрытие из бетонной тротуарной плитки, "НСС",Granite-серый, Процентный состав микса:16,7%; 33,3%; 50%; 100*200*80 мм.(Пешеходные тротуары)</t>
  </si>
  <si>
    <t>1.1.1.1.1.8.2.1.1</t>
  </si>
  <si>
    <t>Плитка тротуарная Granite, Дробеструйная обработка, 200х100х80мм Серый</t>
  </si>
  <si>
    <t>1.1.1.1.1.9</t>
  </si>
  <si>
    <t>Устройство основания и покрытия 9, Тактильная плитка</t>
  </si>
  <si>
    <t>1.1.1.1.1.9.1</t>
  </si>
  <si>
    <t>1.1.1.1.1.9.1.1</t>
  </si>
  <si>
    <t>MixP18.1 - 84,87 м2 Смесь ц.п. М100, толщ. 0,04м</t>
  </si>
  <si>
    <t>1.1.1.1.1.9.1.1.1</t>
  </si>
  <si>
    <t>1.1.1.1.1.9.1.2</t>
  </si>
  <si>
    <t>MixP18.1 - 84,87 м2. Толщ. 0,3м</t>
  </si>
  <si>
    <t>1.1.1.1.1.9.1.2.1</t>
  </si>
  <si>
    <t>1.1.1.1.1.9.1.3</t>
  </si>
  <si>
    <t>MixP18.1 - 84,87 м2. Бетон В 7.5, толщ. 0,12м</t>
  </si>
  <si>
    <t>1.1.1.1.1.9.1.3.1</t>
  </si>
  <si>
    <t>1.1.1.1.1.9.2</t>
  </si>
  <si>
    <t>1.1.1.1.1.9.2.1</t>
  </si>
  <si>
    <t>MixP18.1 - 84,87 м2. Покрытие из бетонной тротуарной плитки, "НСС",Granite-серый, Процентный состав микса:16,7%; 33,3%; 50%; 200*200*80 мм.(Пешеходные тротуары)</t>
  </si>
  <si>
    <t>1.1.1.1.1.9.2.1.1</t>
  </si>
  <si>
    <t>Плитка тротуарная Granite, Дробеструйная обработка, 200х200х80мм Серый</t>
  </si>
  <si>
    <t>1.1.1.1.1.10</t>
  </si>
  <si>
    <t>Устройство основания и покрытия 10, покрытие проезда из георешетки с засыпкой гранитным отсевом на бетонном  основании D10S-5, без дренажа</t>
  </si>
  <si>
    <t>1.1.1.1.1.10.1</t>
  </si>
  <si>
    <t>1.1.1.1.1.10.1.1</t>
  </si>
  <si>
    <t>MixP18.1 - 127,44 м2 Смесь ц.п. М100, толщ. 0,04м</t>
  </si>
  <si>
    <t>1.1.1.1.1.10.1.1.1</t>
  </si>
  <si>
    <t>1.1.1.1.1.10.1.2</t>
  </si>
  <si>
    <t>MixP18.1 - 127,44м2. Толщ. 0,3м</t>
  </si>
  <si>
    <t>1.1.1.1.1.10.1.2.1</t>
  </si>
  <si>
    <t>1.1.1.1.1.10.1.3</t>
  </si>
  <si>
    <t>MixP18.1 - 127,44 м2. Бетон В 7.5, толщ. 0,12м</t>
  </si>
  <si>
    <t>1.1.1.1.1.10.1.3.1</t>
  </si>
  <si>
    <t>1.1.1.1.1.10.2</t>
  </si>
  <si>
    <t>1.1.1.1.1.10.2.1</t>
  </si>
  <si>
    <t>MixP18.1 - 127,44 м2. Покрытие из бетонной тротуарной плитки, "НСС",Granite-серый, Процентный состав микса:16,7%; 33,3%; 50%; 200*300*80 мм.(Пешеходные тротуары)</t>
  </si>
  <si>
    <t>1.1.1.1.1.10.2.1.1</t>
  </si>
  <si>
    <t>Плитка тротуарная Granite, Дробеструйная обработка, 200х300х80мм Серый</t>
  </si>
  <si>
    <t>1.1.1.1.1.11</t>
  </si>
  <si>
    <t>Устройство основания и покрытия 11, покрытие проезда из георешетки с засыпкой гранитным отсевом на бетонном основании D10S-5, с дренажом</t>
  </si>
  <si>
    <t>1.1.1.1.1.11.1</t>
  </si>
  <si>
    <t>1.1.1.1.1.11.1.1</t>
  </si>
  <si>
    <t>MixP18.4 - 41,53 м2 Смесь ц.п. М100, толщ. 0,04м</t>
  </si>
  <si>
    <t>1.1.1.1.1.11.1.1.1</t>
  </si>
  <si>
    <t>1.1.1.1.1.11.1.2</t>
  </si>
  <si>
    <t>MixP18.4 - 41,53 м2. Толщ. 0,5м</t>
  </si>
  <si>
    <t>1.1.1.1.1.11.1.2.1</t>
  </si>
  <si>
    <t>1.1.1.1.1.11.1.3</t>
  </si>
  <si>
    <t>MixP18.4 - 41,53м2. Бетон В 7.5, толщ. 0,18м</t>
  </si>
  <si>
    <t>1.1.1.1.1.11.1.3.1</t>
  </si>
  <si>
    <t>1.1.1.1.1.11.2</t>
  </si>
  <si>
    <t>1.1.1.1.1.11.2.1</t>
  </si>
  <si>
    <t>MixP18.4 - 41,53 м2. Покрытие из бетонной тротуарной плитки, "НСС", Granite-серый, Процентный состав микса:16,7%; 33,3%; 50%; 100*200*80 мм.(Тротуар с возможносью проезда)</t>
  </si>
  <si>
    <t>1.1.1.1.1.11.2.1.1</t>
  </si>
  <si>
    <t>1.1.1.1.1.12</t>
  </si>
  <si>
    <t>Устройство основания и покрытия 12, покрытие проезда из георешетки с засыпкой гранитным отсевом на щебеночном основании D10S-6, без дренажа</t>
  </si>
  <si>
    <t>1.1.1.1.1.12.1</t>
  </si>
  <si>
    <t>1.1.1.1.1.12.1.1</t>
  </si>
  <si>
    <t>MixP18.4 -82,81 м2 Смесь ц.п. М100, толщ. 0,04м</t>
  </si>
  <si>
    <t>1.1.1.1.1.12.1.1.1</t>
  </si>
  <si>
    <t>1.1.1.1.1.12.1.2</t>
  </si>
  <si>
    <t>MixP18.4 -82,81 м2. Толщ. 0,5м</t>
  </si>
  <si>
    <t>1.1.1.1.1.12.1.2.1</t>
  </si>
  <si>
    <t>1.1.1.1.1.12.1.3</t>
  </si>
  <si>
    <t>MixP18.4 -82,81 м2. Бетон В 7.5, толщ. 0,18м</t>
  </si>
  <si>
    <t>1.1.1.1.1.12.1.3.1</t>
  </si>
  <si>
    <t>1.1.1.1.1.12.2</t>
  </si>
  <si>
    <t>1.1.1.1.1.12.2.1</t>
  </si>
  <si>
    <t>MixP18.4 -82,81м2. Покрытие из бетонной тротуарной плитки, "НСС",Granite-серый, Процентный состав микса:16,7%; 33,3%; 50%;200*200*80 мм.(Тротуар с возможносью проезда)</t>
  </si>
  <si>
    <t>1.1.1.1.1.12.2.1.1</t>
  </si>
  <si>
    <t>1.1.1.1.1.13</t>
  </si>
  <si>
    <t>Устройство основания и покрытия 13, покрытие проезда из георешетки с засыпкой гранитным отсевом на щебеночном основании D10S-6, с дренажом</t>
  </si>
  <si>
    <t>1.1.1.1.1.13.1</t>
  </si>
  <si>
    <t>1.1.1.1.1.13.1.1</t>
  </si>
  <si>
    <t>MixP18.4 -124,34 м2 Смесь ц.п. М100, толщ. 0,04м</t>
  </si>
  <si>
    <t>1.1.1.1.1.13.1.1.1</t>
  </si>
  <si>
    <t>1.1.1.1.1.13.1.2</t>
  </si>
  <si>
    <t>MixP18.4 -124,34 м2. Толщ. 0,5м</t>
  </si>
  <si>
    <t>1.1.1.1.1.13.1.2.1</t>
  </si>
  <si>
    <t>1.1.1.1.1.13.1.3</t>
  </si>
  <si>
    <t>MixP18.4 -124,34 м2. Бетон В 7.5, толщ. 0,18м</t>
  </si>
  <si>
    <t>1.1.1.1.1.13.1.3.1</t>
  </si>
  <si>
    <t>1.1.1.1.1.13.2</t>
  </si>
  <si>
    <t>1.1.1.1.1.13.2.1</t>
  </si>
  <si>
    <t>MixP18.4 -124,34 м2. Покрытие из бетонной тротуарной плитки, "НСС",Granite-серый, Процентный состав микса:16,7%; 33,3%; 50%;200*300*80 мм.(Тротуар с возможносью проезда)</t>
  </si>
  <si>
    <t>1.1.1.1.1.13.2.1.1</t>
  </si>
  <si>
    <t>1.1.1.1.1.14</t>
  </si>
  <si>
    <t>Устройство основания и покрытия 14, покрытие проезда из георешетки с засыпкой гранитным отсевом на бетонно-щебеночном основании D10S-7, без дренажа</t>
  </si>
  <si>
    <t>1.1.1.1.1.14.1</t>
  </si>
  <si>
    <t>1.1.1.1.1.14.1.1</t>
  </si>
  <si>
    <t>P2.1 - 20,63  м2 Смесь ц.п. М100, толщ. 0,04м</t>
  </si>
  <si>
    <t>1.1.1.1.1.14.1.1.1</t>
  </si>
  <si>
    <t>1.1.1.1.1.14.1.2</t>
  </si>
  <si>
    <t>P2.1 - 20,63  м2. Толщ. 0,3м</t>
  </si>
  <si>
    <t>1.1.1.1.1.14.1.2.1</t>
  </si>
  <si>
    <t>1.1.1.1.1.14.1.3</t>
  </si>
  <si>
    <t>P2.1 - 20,63  м2. Бетон В 7.5, толщ. 0,12м</t>
  </si>
  <si>
    <t>1.1.1.1.1.14.1.3.1</t>
  </si>
  <si>
    <t>1.1.1.1.1.14.2</t>
  </si>
  <si>
    <t>1.1.1.1.1.14.2.1</t>
  </si>
  <si>
    <t>Устройство тротуарной плитки / мелкоформатная</t>
  </si>
  <si>
    <t>"P2.1 - 20,63  м2. Покрытие из бетонной тротуарной плитки, ""НСС"",Granite, 100х100х80, Цвет:
Графит на сером цементе (Пешеходные тротуары и площадки для отдыха)"</t>
  </si>
  <si>
    <t>1.1.1.1.1.14.2.1.1</t>
  </si>
  <si>
    <t>Плитка тротуарная Granite, Дробеструйная обработка, 100х100х80мм Графит</t>
  </si>
  <si>
    <t>1.1.1.1.1.15</t>
  </si>
  <si>
    <t>Устройство основания и покрытия 15, покрытие проезда из георешетки с засыпкой гранитным отсевом на бетонно-щебеночном основании D10S-7, с дренажом</t>
  </si>
  <si>
    <t>1.1.1.1.1.15.1</t>
  </si>
  <si>
    <t>1.1.1.1.1.15.1.1</t>
  </si>
  <si>
    <t>P24.1 - 105,26  м2 Смесь ц.п. М100, толщ. 0,04м</t>
  </si>
  <si>
    <t>1.1.1.1.1.15.1.1.1</t>
  </si>
  <si>
    <t>1.1.1.1.1.15.1.2</t>
  </si>
  <si>
    <t>P24.1 - 105,26   м2. Толщ. 0,3м</t>
  </si>
  <si>
    <t>1.1.1.1.1.15.1.2.1</t>
  </si>
  <si>
    <t>1.1.1.1.1.15.1.3</t>
  </si>
  <si>
    <t>P24.1 - 105,26  м2. Бетон В 7.5, толщ. 0,12м</t>
  </si>
  <si>
    <t>1.1.1.1.1.15.1.3.1</t>
  </si>
  <si>
    <t>1.1.1.1.1.15.2</t>
  </si>
  <si>
    <t>1.1.1.1.1.15.2.1</t>
  </si>
  <si>
    <t>P24.1 - 105,26  м2. Покрытие из бетонной тротуарной плитки, "НСС",Granite, 100х100х80, Цвет: Серый на сером цементе (отмостка и пешеходный тротуар)</t>
  </si>
  <si>
    <t>1.1.1.1.1.15.2.1.1</t>
  </si>
  <si>
    <t>Плитка тротуарная Granite, Дробеструйная обработка, 100х100х80мм Серый</t>
  </si>
  <si>
    <t>1.1.1.1.1.16</t>
  </si>
  <si>
    <t>Устройство основания и покрытия 16, покрытие проезда из георешетки с посевом трав на бетонном основании D10S-8, без дренажа</t>
  </si>
  <si>
    <t>1.1.1.1.1.16.1</t>
  </si>
  <si>
    <t>1.1.1.1.1.16.1.1</t>
  </si>
  <si>
    <t>P2.4 -22,04 м2 Смесь ц.п. М100, толщ. 0,04м</t>
  </si>
  <si>
    <t>1.1.1.1.1.16.1.1.1</t>
  </si>
  <si>
    <t>1.1.1.1.1.16.1.2</t>
  </si>
  <si>
    <t>P2.4 -22,04 м2. Толщ. 0,5м</t>
  </si>
  <si>
    <t>1.1.1.1.1.16.1.2.1</t>
  </si>
  <si>
    <t>1.1.1.1.1.16.1.3</t>
  </si>
  <si>
    <t>P2.4 -22,04 м2. Бетон В 7.5, толщ. 0,18м</t>
  </si>
  <si>
    <t>1.1.1.1.1.16.1.3.1</t>
  </si>
  <si>
    <t>1.1.1.1.1.16.2</t>
  </si>
  <si>
    <t>1.1.1.1.1.16.2.1</t>
  </si>
  <si>
    <t>"P2.4 -22,04 м2. Покрытие из бетонной тротуарной плитки, ""НСС"",Granite, 100х100х80, Цвет:
Графит на сером цемента (Тротуар с возможностью проезда)"</t>
  </si>
  <si>
    <t>1.1.1.1.1.16.2.1.1</t>
  </si>
  <si>
    <t>1.1.1.1.1.17</t>
  </si>
  <si>
    <t>Устройство основания и покрытия 17, покрытие проезда из георешетки с посевом трав на бетонном основании D10S-8, с дренажом</t>
  </si>
  <si>
    <t>1.1.1.1.1.17.1</t>
  </si>
  <si>
    <t>1.1.1.1.1.17.1.1</t>
  </si>
  <si>
    <t>Тип S 1.1 -52,66м2. Толщ. 0,30 м</t>
  </si>
  <si>
    <t>1.1.1.1.1.17.1.1.1</t>
  </si>
  <si>
    <t>1.1.1.1.1.17.1.2</t>
  </si>
  <si>
    <t>Тип S 1.1 -52,66м2. Щебень фр.40-80мм, толщ. 0,27 м</t>
  </si>
  <si>
    <t>1.1.1.1.1.17.1.2.1</t>
  </si>
  <si>
    <t>1.1.1.1.1.17.1.3</t>
  </si>
  <si>
    <t>Тип S 1.1 -52,66м2. Гранитно-мраморный отсев  (светло серый), фр. 0,3-6 мм. толщ. 0,08 м</t>
  </si>
  <si>
    <t>1.1.1.1.1.17.1.3.1</t>
  </si>
  <si>
    <t>Гранитный отсев / БЛ / гранитно-мраморный отсев / Светло-серый / 0-6 мм</t>
  </si>
  <si>
    <t>1.1.1.1.1.17.1.4</t>
  </si>
  <si>
    <t>Устройство разделительного слоя / из геотекстиля / в 1 слой</t>
  </si>
  <si>
    <t>Тип S 1.1 -52,66м2. Плотность 200г/м2, прочность 5кН</t>
  </si>
  <si>
    <t>1.1.1.1.1.17.1.4.1</t>
  </si>
  <si>
    <t>Геотекстиль / БЛ / 250гр/м2</t>
  </si>
  <si>
    <t>1.1.1.1.1.18</t>
  </si>
  <si>
    <t>Устройство основания и покрытия 19, покрытие проезда из георешетки с посевом трав на щебеночном основании D10S-9, с дренажом</t>
  </si>
  <si>
    <t>1.1.1.1.1.18.1</t>
  </si>
  <si>
    <t>1.1.1.1.1.18.1.1</t>
  </si>
  <si>
    <t>Устройство тротуарной плитки / тактильная</t>
  </si>
  <si>
    <t>"Тактильная плита (продольные рифы),298*298*60, ООО НСС-42 шт;                             
 Тактильная плита (конусообразные рифы),  298*298*60, ООО НСС-42 шт;                                                                                
 ИТОГО:84 шт.
"</t>
  </si>
  <si>
    <t>1.1.1.1.1.18.1.1.1</t>
  </si>
  <si>
    <t>Плитка тактильная Granite Конус, обработка Дробеструйная, 298х298х60мм Бетон Серый</t>
  </si>
  <si>
    <t>1.1.1.1.1.18.1.1.2</t>
  </si>
  <si>
    <t>Плитка тактильная Granite Прямой, обработка Дробеструйная, 298х298х60мм Бетон Серый</t>
  </si>
  <si>
    <t>1.1.1.1.2</t>
  </si>
  <si>
    <t>Устройство элементов водоотводов</t>
  </si>
  <si>
    <t>1.1.1.1.2.1</t>
  </si>
  <si>
    <t>Устройство водоотводного лотка на бетонном основании / Бетонный / DN150</t>
  </si>
  <si>
    <t>ЛВБ Aquastok Optima DN150, размер 1000х230х300, артикул 2215215</t>
  </si>
  <si>
    <t>пог. м</t>
  </si>
  <si>
    <t>1.1.1.1.2.1.1</t>
  </si>
  <si>
    <t>Щебень_ / 5-20 (гравий)</t>
  </si>
  <si>
    <t>1.1.1.1.2.1.2</t>
  </si>
  <si>
    <t>Лоток водоотводный бетонный U-образный 230х1000х300мм, s=30-40мм, DN150 D400</t>
  </si>
  <si>
    <t>шт</t>
  </si>
  <si>
    <t>1.1.1.1.2.1.3</t>
  </si>
  <si>
    <t>Бетон_ / В 25 / Гравий</t>
  </si>
  <si>
    <t>1.1.1.1.2.2</t>
  </si>
  <si>
    <t>Устройство водоприемной решетки / чугунная</t>
  </si>
  <si>
    <t>1.1.1.1.2.2.1</t>
  </si>
  <si>
    <t>Решетка чугунная водоприемная для лотка DN150 D400 Черный, с/креплением</t>
  </si>
  <si>
    <t>Решетка чугунная РЧВ Aquastok Optima DN150 D400 «волна», размер 500х218х25, артикул 3215606</t>
  </si>
  <si>
    <t>1.1.1.1.2.2.2</t>
  </si>
  <si>
    <t>Крепеж для водоотводных решеток / Чугунный</t>
  </si>
  <si>
    <t>Крепёж решетки к лотку бетонному Aquastok Optima 150 ( комплект), артикул 9115101</t>
  </si>
  <si>
    <t>1.1.1.1.2.3</t>
  </si>
  <si>
    <t>Устройство пескоуловителя односекционного со стальной корзиной / бетонный / DN150</t>
  </si>
  <si>
    <t>Пескоуловитель бетонный ПБ Aquastok Optima 150, размер 500х230х710, артикул 2615311 - 1 шт;
Корзинка для пескоуловителя бетонного DN150, размер 420х135х250, артикул 2615110- 1 шт;</t>
  </si>
  <si>
    <t>1.1.1.1.2.3.1</t>
  </si>
  <si>
    <t>Пескоуловитель односекционный cо стальной корзиной DN150, нагрузка D400, Бетон, материал корзины Ст3</t>
  </si>
  <si>
    <t>1.1.1.1.2.3.2</t>
  </si>
  <si>
    <t>1.1.1.1.2.4</t>
  </si>
  <si>
    <t>Монтаж заглушки торцевой / стальная</t>
  </si>
  <si>
    <t>Заглушка торцевая стальная DN150, артикул 9415300</t>
  </si>
  <si>
    <t>1.1.1.1.2.4.1</t>
  </si>
  <si>
    <t>Заглушка стальная оцинкованная для торцевых лотков DN150, s=2мм, Ст10</t>
  </si>
  <si>
    <t>1.1.1.1.3</t>
  </si>
  <si>
    <t>Устройство бортов</t>
  </si>
  <si>
    <t>1.1.1.1.3.1</t>
  </si>
  <si>
    <t>Установка бортового камня на бетонном основании / 100.30.15</t>
  </si>
  <si>
    <t>Марка бетона определяется проектом</t>
  </si>
  <si>
    <t>БР 1000х300х150 серый, ООО "НСС"</t>
  </si>
  <si>
    <t>1.1.1.1.3.1.1</t>
  </si>
  <si>
    <t>Бетон_ / В 15 / Гравий</t>
  </si>
  <si>
    <t>1.1.1.1.3.1.2</t>
  </si>
  <si>
    <t>Камень бортовой Granite Дробеструйная/Серый/300/150/1000</t>
  </si>
  <si>
    <t>1.1.1.1.3.2</t>
  </si>
  <si>
    <t>Установка бортового камня на бетонном основании / 50.20.5</t>
  </si>
  <si>
    <t xml:space="preserve">БР 500х200х50 GRANITE,цвет-серый, ООО "НСС" </t>
  </si>
  <si>
    <t>1.1.1.1.3.2.1</t>
  </si>
  <si>
    <t>Камень бортовой Granite Дробеструйная/Серый/200/50/500</t>
  </si>
  <si>
    <t>1.1.1.1.3.2.2</t>
  </si>
  <si>
    <t>1.1.1.1.3.3</t>
  </si>
  <si>
    <t>Установка борта / пластиковый</t>
  </si>
  <si>
    <t>1.1.1.1.3.3.1</t>
  </si>
  <si>
    <t>Борт пластиковый / БЛ / Канта (модернизированный Кантри) / черный / 10000х16х100</t>
  </si>
  <si>
    <t>м</t>
  </si>
  <si>
    <t>1.1.1.1.3.4</t>
  </si>
  <si>
    <t>Установка борта / стальной</t>
  </si>
  <si>
    <t>БМ3</t>
  </si>
  <si>
    <t>1.1.1.1.3.4.1</t>
  </si>
  <si>
    <t>Борт стальной оцинкованный Угловой (в соответсвии с проектом) 120х1,5мм</t>
  </si>
  <si>
    <t>1.1.1.1.4</t>
  </si>
  <si>
    <t>Прочие работы</t>
  </si>
  <si>
    <t>1.1.1.1.4.1</t>
  </si>
  <si>
    <t>Доставка оборудования, МАФ и др.</t>
  </si>
  <si>
    <t>Доставка продукции ООО ПрефабТехнологии (ООО НСС)</t>
  </si>
  <si>
    <t>руб</t>
  </si>
  <si>
    <t>1.1.1.2</t>
  </si>
  <si>
    <t>Вертикальная планировка</t>
  </si>
  <si>
    <t>1.1.1.2.1</t>
  </si>
  <si>
    <t>Вывоз и утилизация грунта</t>
  </si>
  <si>
    <t>1.1.1.2.1.1</t>
  </si>
  <si>
    <t>Вывоз грунта / до 20 км</t>
  </si>
  <si>
    <t>т</t>
  </si>
  <si>
    <t>1.1.1.2.1.2</t>
  </si>
  <si>
    <t>Утилизация грунта с предоставлением талонов / грунт</t>
  </si>
  <si>
    <t>1.1.1.2.2</t>
  </si>
  <si>
    <t>Земляные работы</t>
  </si>
  <si>
    <t>1.1.1.2.2.1</t>
  </si>
  <si>
    <t>Разработка грунта механизированная комплексная с учетом доработки грунта вручную / с погрузкой в автосамосвал и вывозом до 1 км</t>
  </si>
  <si>
    <t>1.1.1.2.2.2</t>
  </si>
  <si>
    <t>Разработка грунта экскаватором ковш 0,25 / с погрузкой в автосамосвал и вывозом до 1 км</t>
  </si>
  <si>
    <t>1.1.1.3</t>
  </si>
  <si>
    <t>МАФ</t>
  </si>
  <si>
    <t>1.1.1.3.1</t>
  </si>
  <si>
    <t>Установка МАФ</t>
  </si>
  <si>
    <t>1.1.1.3.1.1</t>
  </si>
  <si>
    <t>Игровое оборудование / Лидер</t>
  </si>
  <si>
    <t>комплект</t>
  </si>
  <si>
    <t>1.1.1.3.1.1.1</t>
  </si>
  <si>
    <t>Оборудование ПК ЛИДЕР ЕВРО-044501 Карусель</t>
  </si>
  <si>
    <t xml:space="preserve"> Оборудование ПК ЛИДЕР ЭКО арт. 044502</t>
  </si>
  <si>
    <t>1.1.1.3.1.1.2</t>
  </si>
  <si>
    <t>Оборудование ПК ЛИДЕР ЕВРО-041001 Качели-балансир</t>
  </si>
  <si>
    <t>Оборудование ПК ЛИДЕР ЭКО</t>
  </si>
  <si>
    <t>1.1.1.3.1.1.3</t>
  </si>
  <si>
    <t>Оборудование ПК ЛИДЕР ЕВРО-048001 Качели с подвесом "Гнездо"</t>
  </si>
  <si>
    <t>1.1.1.3.1.1.4</t>
  </si>
  <si>
    <t>Оборудование ПК ЛИДЕР ЕВРО-061002 Домик</t>
  </si>
  <si>
    <t>1.1.1.3.1.1.5</t>
  </si>
  <si>
    <t>Оборудование ПК ЛИДЕР ЕВРО-045002 Качели-балансир на пружинах</t>
  </si>
  <si>
    <t>1.1.1.3.1.1.6</t>
  </si>
  <si>
    <t>Оборудование ПК ЛИДЕР ЕВРО-042003 Качалка на пружине</t>
  </si>
  <si>
    <t>1.1.1.3.1.1.7</t>
  </si>
  <si>
    <t>Оборудование ПК ЛИДЕР ЕВРО-071004 Игровой комплекс</t>
  </si>
  <si>
    <t>1.1.1.3.1.2</t>
  </si>
  <si>
    <t>Декоративные элементы / валун</t>
  </si>
  <si>
    <t>1.1.1.3.1.2.1</t>
  </si>
  <si>
    <t>Валун "Ледниковый" (Валдайский) фр400-600мм Камень из изверженных горных пород</t>
  </si>
  <si>
    <t>1.1.1.3.1.2.2</t>
  </si>
  <si>
    <t>Валун "Ледниковый" (Валдайский) фр600-1500мм Камень из изверженных горных пород</t>
  </si>
  <si>
    <t>600-1800 мм</t>
  </si>
  <si>
    <t>1.1.1.3.1.3</t>
  </si>
  <si>
    <t>Декоративные элементы / изделия из дерева</t>
  </si>
  <si>
    <t>1.1.1.3.1.3.1</t>
  </si>
  <si>
    <t>Оборудование ПАРК-ПРО L103 Коряга декоративная</t>
  </si>
  <si>
    <t>"КорягаL103 (минимальная толщина
бревна в самой широкой части должна
быть не менее 500 мм.)ООО ""Парк-Про"""</t>
  </si>
  <si>
    <t>1.1.1.3.1.4</t>
  </si>
  <si>
    <t>Установка уличной мебели / лавка</t>
  </si>
  <si>
    <t>1.1.1.3.1.4.1</t>
  </si>
  <si>
    <t>Оборудование ПАРК-ПРО L2 Скамья со спинкой</t>
  </si>
  <si>
    <t>1.1.1.3.1.4.2</t>
  </si>
  <si>
    <t>Оборудование ПАРК-ПРО L11 Скамья радиусная</t>
  </si>
  <si>
    <t>1.1.1.3.1.5</t>
  </si>
  <si>
    <t>Установка уличной мебели / стол</t>
  </si>
  <si>
    <t>1.1.1.3.1.5.1</t>
  </si>
  <si>
    <t>Оборудование ПАРК-ПРО L48 Стол</t>
  </si>
  <si>
    <t>1.1.1.3.1.6</t>
  </si>
  <si>
    <t>Установка уличной мебели / стул</t>
  </si>
  <si>
    <t>1.1.1.3.1.6.1</t>
  </si>
  <si>
    <t>Оборудование ПАРК-ПРО L3 Стул</t>
  </si>
  <si>
    <t>1.1.1.3.1.7</t>
  </si>
  <si>
    <t>Установка урн</t>
  </si>
  <si>
    <t>1.1.1.3.1.7.1</t>
  </si>
  <si>
    <t>Оборудование ПАРК-ПРО L13 Урна</t>
  </si>
  <si>
    <t>1.1.1.3.1.8</t>
  </si>
  <si>
    <t>Устройство велопарковки / Велопарковка</t>
  </si>
  <si>
    <t>1.1.1.3.1.8.1</t>
  </si>
  <si>
    <t>Оборудование ПАРК-ПРО L19 Велоскоба</t>
  </si>
  <si>
    <t>1.1.1.3.2</t>
  </si>
  <si>
    <t>1.1.1.3.2.1</t>
  </si>
  <si>
    <t>Доставка МАФ ООО "ПАРК-ПРО"</t>
  </si>
  <si>
    <t>1.1.1.3.2.2</t>
  </si>
  <si>
    <t>Доставка МАФ ООО "Лидер"</t>
  </si>
  <si>
    <t>1.1.1.4</t>
  </si>
  <si>
    <t>Наружное освещение</t>
  </si>
  <si>
    <t>1.1.1.4.1</t>
  </si>
  <si>
    <t>Землянные работы</t>
  </si>
  <si>
    <t>1.1.1.4.1.1</t>
  </si>
  <si>
    <t>1.1.1.4.1.2</t>
  </si>
  <si>
    <t>Обратная засыпка механизированная / с послойным уплотнением и проливом водой</t>
  </si>
  <si>
    <t>h=0,2 м</t>
  </si>
  <si>
    <t>1.1.1.4.1.2.1</t>
  </si>
  <si>
    <t>Песок_</t>
  </si>
  <si>
    <t>1.1.1.4.1.3</t>
  </si>
  <si>
    <t>Обратная засыпка вручную / сыпучими материалами</t>
  </si>
  <si>
    <t>Засыпка траншей с уплотнением песком</t>
  </si>
  <si>
    <t>1.1.1.4.1.3.1</t>
  </si>
  <si>
    <t>1.1.1.4.1.4</t>
  </si>
  <si>
    <t>Обратная засыпка вручную / уплотнение</t>
  </si>
  <si>
    <t>Обратная засыпка траншеи грунтом 170,011 м3, с учетом коэф.1,1=187,012 м3</t>
  </si>
  <si>
    <t>1.1.1.4.2</t>
  </si>
  <si>
    <t>Монтаж опор освещения</t>
  </si>
  <si>
    <t>1.1.1.4.2.1</t>
  </si>
  <si>
    <t>Устройство опор освещения</t>
  </si>
  <si>
    <t>1.1.1.4.2.1.1</t>
  </si>
  <si>
    <t>Устройство фундамента под опоры освещения (в т.ч. земляные работы, бетонирование, щебень)</t>
  </si>
  <si>
    <t>1.1.1.4.2.1.1.1</t>
  </si>
  <si>
    <t>Устройство фундамента под опоры освещения (в т.ч. земляные работы, бетонирование)</t>
  </si>
  <si>
    <t>1.1.1.4.2.1.2</t>
  </si>
  <si>
    <t>Монтаж опор освещения / Опора декоративная однорожковая 4 метра</t>
  </si>
  <si>
    <t>1.1.1.4.2.1.2.1</t>
  </si>
  <si>
    <t>1.1.1.4.2.1.3</t>
  </si>
  <si>
    <t>Монтаж опор освещения / Опора декоративная однорожковая 6 метров</t>
  </si>
  <si>
    <t>1.1.1.4.2.1.3.1</t>
  </si>
  <si>
    <t>Опора освещения / Опора "СМАРТ" с одинарным светильником высота 6 метров TSM-6,0-4,0/4,0(1.0)-1/TV28-Ц+7037</t>
  </si>
  <si>
    <t>1.1.1.4.2.1.4</t>
  </si>
  <si>
    <t>Монтаж опор освещения / Опора декоративная под прожектор 4 метра</t>
  </si>
  <si>
    <t>1.1.1.4.2.1.4.1</t>
  </si>
  <si>
    <t>Опора освещения / Опора освещения под прожектор SDSBET ОНСФ-ШУ-4М-2 / Закладная деталь / фланец</t>
  </si>
  <si>
    <t>1.1.1.4.2.1.5</t>
  </si>
  <si>
    <t>Монтаж опор освещения / Торшеры декоративные типа "Боллард"</t>
  </si>
  <si>
    <t>1.1.1.4.2.1.5.1</t>
  </si>
  <si>
    <t>Опора освещения / SDSBET-STREET/LED/4000/E10/LAWN/IP65 / LED светильник типа "боллард" / с учетом закладной детали / декоративный фланец Н=1м</t>
  </si>
  <si>
    <t>1.1.1.4.2.1.6</t>
  </si>
  <si>
    <t>Монтаж опор освещения / Прожектор к опоре</t>
  </si>
  <si>
    <t>1.1.1.4.2.1.6.1</t>
  </si>
  <si>
    <t>1.1.1.4.2.1.7</t>
  </si>
  <si>
    <t>Монтаж закладного элемента крепления опор освещения / SDSBET</t>
  </si>
  <si>
    <t xml:space="preserve">Закладная ЗДФ 300Х300Х1500 - 12 шт
Закладная ЗДФ 300Х200Х1000 - 14 шт
, SDSBET, включая грунтования ГФ-021, с доставкой, ООО "Группа СД"
</t>
  </si>
  <si>
    <t>1.1.1.4.2.1.7.1</t>
  </si>
  <si>
    <t>Закладная деталь фундамента опор освещения / Зд1-3 (1,5-0,108-295х295) / SDSBET</t>
  </si>
  <si>
    <t>Закладная ЗДФ 300Х200Х1000</t>
  </si>
  <si>
    <t>1.1.1.4.2.1.7.2</t>
  </si>
  <si>
    <t>Закладная деталь фундамента опор освещения / Зд1-2 (1,0-0,108-295х295) / SDSBET</t>
  </si>
  <si>
    <t>Закладная ЗДФ 300Х300Х1500</t>
  </si>
  <si>
    <t>1.1.1.4.2.2</t>
  </si>
  <si>
    <t>Пусконаладочные работы</t>
  </si>
  <si>
    <t>1.1.1.4.2.2.1</t>
  </si>
  <si>
    <t>Пусконаладочные работы, испытания опоры наружного освещения</t>
  </si>
  <si>
    <t>1.1.1.4.2.3</t>
  </si>
  <si>
    <t>1.1.1.4.2.3.1</t>
  </si>
  <si>
    <t>Устройство заземлителя / вертикально</t>
  </si>
  <si>
    <t>Сталь полосовая 40х5мм-27 п.м.
Сталь круглая А Ш Ду 16мм,  L=3м-9 шт</t>
  </si>
  <si>
    <t>1.1.1.4.2.3.1.1</t>
  </si>
  <si>
    <t>Сталь угловая_</t>
  </si>
  <si>
    <t>1.1.1.4.3</t>
  </si>
  <si>
    <t>Устройство кабельной линии</t>
  </si>
  <si>
    <t>1.1.1.4.3.1</t>
  </si>
  <si>
    <t>Прокладка труб</t>
  </si>
  <si>
    <t>1.1.1.4.3.1.1</t>
  </si>
  <si>
    <t>Прокладка ПНД труб гофрированных двустенных / от 50 мм до 100 мм</t>
  </si>
  <si>
    <t xml:space="preserve">ЭЛЕКТРОКОР ФЛЕКС
</t>
  </si>
  <si>
    <t>1.1.1.4.3.1.1.1</t>
  </si>
  <si>
    <t>Муфта для труб ПНД / 90 мм</t>
  </si>
  <si>
    <t>50мм</t>
  </si>
  <si>
    <t>1.1.1.4.3.1.1.2</t>
  </si>
  <si>
    <t>Труба ПНД / 50 мм / Двустенная / Гофрированная</t>
  </si>
  <si>
    <t>1.1.1.4.3.1.2</t>
  </si>
  <si>
    <t>Прокладка ПНД труб гофрированных двустенных / свыше 101 мм</t>
  </si>
  <si>
    <t>ЭЛЕКТРОКОР ФЛЕКС</t>
  </si>
  <si>
    <t>1.1.1.4.3.1.2.1</t>
  </si>
  <si>
    <t>Труба ПНД / 110 мм / Двустенная / Гофрированная</t>
  </si>
  <si>
    <t>1.1.1.4.3.1.2.2</t>
  </si>
  <si>
    <t>Муфта для труб ПНД / 110 мм</t>
  </si>
  <si>
    <t>1.1.1.4.3.2</t>
  </si>
  <si>
    <t>Прокладка кабеля, провода</t>
  </si>
  <si>
    <t>1.1.1.4.3.2.1</t>
  </si>
  <si>
    <t>Прокладка кабеля, провода до 1 кВ в траншее / 18-30 мм</t>
  </si>
  <si>
    <t>1.1.1.4.3.2.1.1</t>
  </si>
  <si>
    <t>Кабель силовой / НО / АВБбШвнг(А)-LS / 5х6</t>
  </si>
  <si>
    <t>ББШв 5х6 мм2- 115 м ОАО Электрокабель</t>
  </si>
  <si>
    <t>1.1.1.4.3.2.2</t>
  </si>
  <si>
    <t>1.1.1.4.3.2.2.1</t>
  </si>
  <si>
    <t>ВВГнг(А)-LS-0,66- 5х6 мм2 ОАО Электрокабель</t>
  </si>
  <si>
    <t>1.1.1.4.3.2.3</t>
  </si>
  <si>
    <t>Прокладка кабеля, провода до 1 кВ в траншее / 40-140 мм</t>
  </si>
  <si>
    <t>1.1.1.4.3.2.3.1</t>
  </si>
  <si>
    <t>Кабель силовой / НО / ВБШв / 4х16</t>
  </si>
  <si>
    <t>ВБШв- 4*16  мм2-294 м  ОАО Электрокабель</t>
  </si>
  <si>
    <t>1.1.1.4.3.2.3.2</t>
  </si>
  <si>
    <t>Кабель силовой / НО / ВВГнг / 4х16</t>
  </si>
  <si>
    <t>ВВГнг(А)-LS-0,66- 4х16  мм2 ОАО Электрокабель</t>
  </si>
  <si>
    <t>1.1.1.4.3.2.4</t>
  </si>
  <si>
    <t>Прокладка кабеля, провода до 1 кВ в проложенных трубах / до 30 мм</t>
  </si>
  <si>
    <t>1.1.1.4.3.2.4.1</t>
  </si>
  <si>
    <t>Кабель силовой / НО / ВБбШв / 3х4</t>
  </si>
  <si>
    <t>Провод со скрученными медными жилами ПВХ изоляцией, с ПВХ оболочкой, гибкий ПВС 3х1.5мм, ОАО Электрокабель</t>
  </si>
  <si>
    <t>1.1.1.4.3.2.4.2</t>
  </si>
  <si>
    <t>Кабель силовой / НО / ПВ / 1х6</t>
  </si>
  <si>
    <t>ПуГВ 1х10</t>
  </si>
  <si>
    <t>1.1.1.4.3.2.5</t>
  </si>
  <si>
    <t>Установка уплотнителей кабельных проходов</t>
  </si>
  <si>
    <t>в т.ч. :
Колпак силиконовый для коннектора К4-78 шт.
Колпак силиконовый для коннектора К6-52 шт.</t>
  </si>
  <si>
    <t>1.1.1.4.3.2.5.1</t>
  </si>
  <si>
    <t>Уплотнитель кабельных проходов</t>
  </si>
  <si>
    <t>УКТП 140 /36</t>
  </si>
  <si>
    <t>1.1.1.4.3.3</t>
  </si>
  <si>
    <t>Монтаж муфт кабельных</t>
  </si>
  <si>
    <t>1.1.1.4.3.3.1</t>
  </si>
  <si>
    <t>Монтаж муфты концевой кабеля напряжением до 1 кВ / 16/25</t>
  </si>
  <si>
    <t>1.1.1.4.3.3.1.1</t>
  </si>
  <si>
    <t>Заделка концевая_ / КВТ/Прогресс 16/25/ без наконечников</t>
  </si>
  <si>
    <t>Муфта концевая / 4ПКТп(б)-1 16/25</t>
  </si>
  <si>
    <t>1.1.1.4.3.3.1.2</t>
  </si>
  <si>
    <t>Заделка концевая_ / КВТ/Прогресс 16/25/ с наконечниками</t>
  </si>
  <si>
    <t>Муфта концевая /4ПКТп-1 16/25</t>
  </si>
  <si>
    <t>1.1.1.4.3.3.2</t>
  </si>
  <si>
    <t>Монтаж муфты концевой кабеля напряжением до 1 кВ / 25/50 мм2</t>
  </si>
  <si>
    <t>Муфта концевая /5ПКТп(б) мини - 2.5</t>
  </si>
  <si>
    <t>1.1.1.4.3.3.2.1</t>
  </si>
  <si>
    <t>Заделка концевая_ / 5ПКТп-1-25/50 (КВТ)</t>
  </si>
  <si>
    <t>1.1.1.4.4</t>
  </si>
  <si>
    <t>Монтаж щита наружного освещения</t>
  </si>
  <si>
    <t>1.1.1.4.4.1</t>
  </si>
  <si>
    <t>Монтажные работы</t>
  </si>
  <si>
    <t>1.1.1.4.4.1.1</t>
  </si>
  <si>
    <t>Монтаж шкафа управления наружным освещением / ШУНО-МС 02.06.02 / Компания ДЭП</t>
  </si>
  <si>
    <t>"ШУНО-БРИЗ-РВ.1К в том числе:
Металлорукав герметичный в ПВХ изоляции, d-32мм ""КВТ"" (Р3-ЦПнг-LS-32) Арт. №
73251-2 м
Комплект крепления металлокорпуса к опоре монтажной полосой ""IEK"" Арт. №73251 - 1 шт
Комплект клемников - 1 шт"</t>
  </si>
  <si>
    <t>1.1.1.4.4.1.1.1</t>
  </si>
  <si>
    <t>Шкаф управления наружным освещением / ШУНО-МС 02.06.02 / Компания ДЭП</t>
  </si>
  <si>
    <t>1.1.1.4.4.1.2</t>
  </si>
  <si>
    <t>Монтаж шкафа управления наружным освещением / Вводно-распределительный ШНО</t>
  </si>
  <si>
    <t>1.1.1.4.4.1.2.1</t>
  </si>
  <si>
    <t>Шкаф управления наружным освещением / Вводно-распределительный ШНО</t>
  </si>
  <si>
    <t>1.1.1.4.4.2</t>
  </si>
  <si>
    <t>1.1.1.4.4.2.1</t>
  </si>
  <si>
    <t>Пусконаладочные работы / БРП</t>
  </si>
  <si>
    <t>1.1.1.5</t>
  </si>
  <si>
    <t>Прочие затраты на СМР по благоустройству</t>
  </si>
  <si>
    <t>1.1.1.5.1</t>
  </si>
  <si>
    <t>Организация движения (разметка, знаки и др.)</t>
  </si>
  <si>
    <t>1.1.1.5.1.1</t>
  </si>
  <si>
    <t>Установка парковочного столбика / стационарный</t>
  </si>
  <si>
    <t xml:space="preserve">Столбик парковочный стационарный оцинкованный , Арт. 21020, ООО " СТОПмобиль", в том числе шпилька М10х300- 10 шт </t>
  </si>
  <si>
    <t>1.1.1.5.1.1.1</t>
  </si>
  <si>
    <t xml:space="preserve">Парковочный столбик / БЛ / стационарный (по счету поставщика) </t>
  </si>
  <si>
    <t>1.1.1.5.1.2</t>
  </si>
  <si>
    <t>Установка парковочного столбика / съемный</t>
  </si>
  <si>
    <t>Столбик парковочный съемный оцинкованный , Арт. 11100, ООО " СТОПмобиль"</t>
  </si>
  <si>
    <t>1.1.1.5.1.2.1</t>
  </si>
  <si>
    <t>Парковочный столбик / БЛ / съемный</t>
  </si>
  <si>
    <t>1.1.1.5.2</t>
  </si>
  <si>
    <t>1.1.1.5.2.1</t>
  </si>
  <si>
    <t>Разработка грунта механизированная / с погрузкой в автосамосвал и вывозом до 1 км</t>
  </si>
  <si>
    <t>под габионы</t>
  </si>
  <si>
    <t>1.1.1.5.2.2</t>
  </si>
  <si>
    <t>Устройство основания под габионы-Толщ. 0,30 м-40,08
Засыпка траншей-112,38</t>
  </si>
  <si>
    <t>1.1.1.5.2.2.1</t>
  </si>
  <si>
    <t>1.1.1.5.2.3</t>
  </si>
  <si>
    <t>1.1.1.5.2.4</t>
  </si>
  <si>
    <t>1.1.1.5.3</t>
  </si>
  <si>
    <t>Устройство габионов</t>
  </si>
  <si>
    <t>1.1.1.5.3.1</t>
  </si>
  <si>
    <t>Устройство габионных электросварных сетчатых изделия (ГСИ) коробчатые / 2,0х1,0х0,5</t>
  </si>
  <si>
    <t>1.1.1.5.3.1.1</t>
  </si>
  <si>
    <t>Габионные сетчатые изделия (ГСИ) / коробчатая / 2,0 / 1,0 / 0,5</t>
  </si>
  <si>
    <t>1.1.1.5.3.2</t>
  </si>
  <si>
    <t>Устройство габионных электросварных сетчатых изделия (ГСИ) коробчатые / 2,0х1,0х1,0</t>
  </si>
  <si>
    <t>1.1.1.5.3.2.1</t>
  </si>
  <si>
    <t>Габионные сетчатые изделия (ГСИ) / коробчатая / 2,0 / 1,0 / 1,0</t>
  </si>
  <si>
    <t>1.1.1.5.3.3</t>
  </si>
  <si>
    <t>Устройство габионных электросварных сетчатых изделия (ГСИ) коробчатые / 3,0х1,0х0,5</t>
  </si>
  <si>
    <t>1.1.1.5.3.3.1</t>
  </si>
  <si>
    <t>Габионные сетчатые изделия (ГСИ) / коробчатая / 3,0 / 1,0 / 0,5</t>
  </si>
  <si>
    <t>1.1.1.5.3.4</t>
  </si>
  <si>
    <t>ГСИ-М-3,0-2,0-0,3-С80-3,0-Ц</t>
  </si>
  <si>
    <t>1.1.1.5.3.4.1</t>
  </si>
  <si>
    <t>1.1.1.5.3.5</t>
  </si>
  <si>
    <t>Устройство габионных электросварных сетчатых изделия (ГСИ) коробчатые / 3,0х1,0х1,0</t>
  </si>
  <si>
    <t>1.1.1.5.3.5.1</t>
  </si>
  <si>
    <t>Габионные сетчатые изделия (ГСИ) / коробчатая / 3,0 / 1,0 / 1,0</t>
  </si>
  <si>
    <t>1.1.1.5.3.6</t>
  </si>
  <si>
    <t>Устройство габионных электросварных сетчатых изделия (ГСИ) коробчатые / 4,0х1,0х0,5</t>
  </si>
  <si>
    <t>1.1.1.5.3.6.1</t>
  </si>
  <si>
    <t>Габионные сетчатые изделия (ГСИ) / коробчатая / 4,0 / 1,0 / 0,5</t>
  </si>
  <si>
    <t>1.1.1.5.3.7</t>
  </si>
  <si>
    <t>ГСИ-М-4,0-2,0-0,3-С80-3,0-Ц</t>
  </si>
  <si>
    <t>1.1.1.5.3.7.1</t>
  </si>
  <si>
    <t>1.1.1.5.3.8</t>
  </si>
  <si>
    <t>Устройство габионных электросварных сетчатых изделия (ГСИ) коробчатые / 4,0х1,0х1,0</t>
  </si>
  <si>
    <t>1.1.1.5.3.8.1</t>
  </si>
  <si>
    <t>Габионные сетчатые изделия (ГСИ) / коробчатая / 4,0 / 1,0 / 1,0</t>
  </si>
  <si>
    <t>1.1.1.5.3.9</t>
  </si>
  <si>
    <t>ГСИ-М-5,0-2,0-0,3-С80-3,0-Ц</t>
  </si>
  <si>
    <t>1.1.1.5.3.9.1</t>
  </si>
  <si>
    <t>1.1.1.5.3.10</t>
  </si>
  <si>
    <t>Заполнение ГСИ / Щебень</t>
  </si>
  <si>
    <t>Проволока 2.2-Ц-62 кг
Геотекстиль плот. 350 гр/м3-350 м2</t>
  </si>
  <si>
    <t>1.1.1.5.3.10.1</t>
  </si>
  <si>
    <t>Щебень / БЛ / 120-150 мм / базальтовый</t>
  </si>
  <si>
    <t>Квалификационная и контактная информация</t>
  </si>
  <si>
    <t>А</t>
  </si>
  <si>
    <t>Наличие авансирования</t>
  </si>
  <si>
    <t>да (%) /нет</t>
  </si>
  <si>
    <t>Б</t>
  </si>
  <si>
    <t>Готовность приступить к работе по уведомлению</t>
  </si>
  <si>
    <t>да /нет</t>
  </si>
  <si>
    <t>В</t>
  </si>
  <si>
    <t>Г</t>
  </si>
  <si>
    <t>Срок исполнения предмета тендера</t>
  </si>
  <si>
    <t>Д</t>
  </si>
  <si>
    <t>Гарантийный срок 5 лет</t>
  </si>
  <si>
    <t>Информация о посещении объекта (были/не были), вопросы по результатам посещения</t>
  </si>
  <si>
    <t>были/не были
да/нет</t>
  </si>
  <si>
    <t>Ж</t>
  </si>
  <si>
    <t>Виды работ, планируемые к выполнению субподрядными организациями</t>
  </si>
  <si>
    <t>вид работ-наименование</t>
  </si>
  <si>
    <t>З</t>
  </si>
  <si>
    <t>да/нет</t>
  </si>
  <si>
    <t>И</t>
  </si>
  <si>
    <t>Наличие СРО</t>
  </si>
  <si>
    <t>да (сумма) /нет</t>
  </si>
  <si>
    <t>К</t>
  </si>
  <si>
    <t>Опыт работы с ГК ПИК (при наличии текущих проектов- указать % реализации)</t>
  </si>
  <si>
    <t>объект/ вид работ/% выполнения</t>
  </si>
  <si>
    <t>Л</t>
  </si>
  <si>
    <t>объект/заказчик/год</t>
  </si>
  <si>
    <t>М</t>
  </si>
  <si>
    <t>Численность работающих всего / численность, планируемая для выполнения предмета тендера</t>
  </si>
  <si>
    <t>кол-во/кол-во</t>
  </si>
  <si>
    <t>Н</t>
  </si>
  <si>
    <t>Дата регистрации компании</t>
  </si>
  <si>
    <t>дд/мм/гг</t>
  </si>
  <si>
    <t>О</t>
  </si>
  <si>
    <t>год-сумма/год-сумма/год-сумма (руб.без НДС)</t>
  </si>
  <si>
    <t>П</t>
  </si>
  <si>
    <t>Сайт компании</t>
  </si>
  <si>
    <t>ссылка</t>
  </si>
  <si>
    <t>Р</t>
  </si>
  <si>
    <t>Генеральный директор : Ф.И.О. полностью, тел., e-mail</t>
  </si>
  <si>
    <t>С</t>
  </si>
  <si>
    <t>Контактное лицо: Ф.И.О. полностью, тел., e-mail</t>
  </si>
  <si>
    <t>Т</t>
  </si>
  <si>
    <t>Примечание к ТКП претендента</t>
  </si>
  <si>
    <t>щебень фр. 20-40мм =1,86 м3</t>
  </si>
  <si>
    <t xml:space="preserve">Колпак силиконовый для коннектора К4- 12 шт;
</t>
  </si>
  <si>
    <t xml:space="preserve">Колпак силиконовый для коннектора К6 - 8 шт;
</t>
  </si>
  <si>
    <t xml:space="preserve">Комплект клемников Ensto SV 15- 4 шт;
</t>
  </si>
  <si>
    <t xml:space="preserve">Клемник KE10.3 - 4 шт"
</t>
  </si>
  <si>
    <t xml:space="preserve">Металлорукав герметичный в ПВХ изоляции, d-32мм "КВТ" (Р3-ЦПнг-LS-32) -4 п.м
</t>
  </si>
  <si>
    <t>пм</t>
  </si>
  <si>
    <t>Комплект крепления металлокорпуса к опоре монтажной полосой "IEK" -2 шт</t>
  </si>
  <si>
    <t>Клемник KE10.3 - 4 шт"</t>
  </si>
  <si>
    <t xml:space="preserve"> Колпак силиконовый для коннектора К4- 12 шт;
</t>
  </si>
  <si>
    <t xml:space="preserve">Колпак силиконовый для коннектора К4- 42 шт;
</t>
  </si>
  <si>
    <t xml:space="preserve">Колпак силиконовый для коннектора К6 - 28 шт;
</t>
  </si>
  <si>
    <t xml:space="preserve">Комплект клемников Ensto SV 15- 14 шт;
</t>
  </si>
  <si>
    <t>Клемник KE10.3 - 14 шт"</t>
  </si>
  <si>
    <t>1.1.1.4.2.1.2.2</t>
  </si>
  <si>
    <t>1.1.1.4.2.1.2.3</t>
  </si>
  <si>
    <t>1.1.1.4.2.1.2.4</t>
  </si>
  <si>
    <t>1.1.1.4.2.1.2.5</t>
  </si>
  <si>
    <t>1.1.1.4.2.1.2.6</t>
  </si>
  <si>
    <t>1.1.1.4.2.1.2.7</t>
  </si>
  <si>
    <t>1.1.1.4.2.1.2.8</t>
  </si>
  <si>
    <t>1.1.1.4.2.1.3.2</t>
  </si>
  <si>
    <t>1.1.1.4.2.1.3.3</t>
  </si>
  <si>
    <t>1.1.1.4.2.1.3.4</t>
  </si>
  <si>
    <t>1.1.1.4.2.1.3.5</t>
  </si>
  <si>
    <t>1.1.1.4.2.1.3.6</t>
  </si>
  <si>
    <t>1.1.1.4.2.1.4.2</t>
  </si>
  <si>
    <t>1.1.1.4.2.1.4.3</t>
  </si>
  <si>
    <t>1.1.1.4.2.1.4.4</t>
  </si>
  <si>
    <t>1.1.1.4.2.1.4.5</t>
  </si>
  <si>
    <t>1.1.1.4.2.1.4.6</t>
  </si>
  <si>
    <t>1.1.1.4.2.1.5.2</t>
  </si>
  <si>
    <t>1.1.1.4.2.1.5.3</t>
  </si>
  <si>
    <t>1.1.1.4.2.1.5.4</t>
  </si>
  <si>
    <t>1.1.1.4.2.1.5.5</t>
  </si>
  <si>
    <t>1.1.1.4.2.1.5.6</t>
  </si>
  <si>
    <t>Грунт планировочной территории</t>
  </si>
  <si>
    <t>на выполнение работ по благоустройству территории и наружному освещению по адресному ориентиру: Калужская область, г. Обнинск, ул. Курчатова, 21, объект: Многоквартирный жилой дом корпус 5</t>
  </si>
  <si>
    <t>Является ли ваша компания плательщиком НДС</t>
  </si>
  <si>
    <t>мес./указать по каждому Лоту</t>
  </si>
  <si>
    <t>Е</t>
  </si>
  <si>
    <t>Готовность подписать договор в редакции Заказчика, включая гарантийные удержания удержания в размере 5% от общей стоимости со сроком возврата до 12 месяцев</t>
  </si>
  <si>
    <t>Согласие работать в ЭДО и подписать соглашение об ЭДО по типовой форме</t>
  </si>
  <si>
    <t>Опыт реализации подобных видов работ за последние 2-3 года (указать не более 5 ключевых объектов и их заказчиков )</t>
  </si>
  <si>
    <t>Оборот за последние 3 года (указать оборот (выручку) по данным бухгалтерской отчетности за 2021/2022/2023 год)</t>
  </si>
  <si>
    <t>2021 - 
2022 -
2023 - руб. без НДС</t>
  </si>
  <si>
    <t>У</t>
  </si>
  <si>
    <t>Ф</t>
  </si>
  <si>
    <t>Планируемый к выполнению объем</t>
  </si>
  <si>
    <t>(указать номера Лотов/наименования работ)</t>
  </si>
  <si>
    <t>Х</t>
  </si>
  <si>
    <t xml:space="preserve">Согласие к участию в редукцоне на электронной площадке В2В  </t>
  </si>
  <si>
    <t>бетон В15  150=4,35 м3, щебень фр. 20-40мм =1,86 м3</t>
  </si>
  <si>
    <t>бетон В15  150=4,35 м3</t>
  </si>
  <si>
    <t>"Опора наружного освещения ОП4-1, H-4 м, однорожковая, в комплекте с одним  светодиодными светильниками SDSBET-STREET-2-LED/4000/E28/2/SH2/IP65, мощностью 28 Вт, с доставкой, включая Декоративный фланец для опоры 150х150, ООО ""Группа СД"", без учета закладной детали, в том числе:
Колпак силиконовый для коннектора К4- 12 шт;
Колпак силиконовый для коннектора К6 - 8 шт;
Предохранитель P 6R+G106 - 4 шт;
Комплект клемников Ensto SV 15- 4 шт;
Клемник KE10.3 - 4 шт"
Металлорукав герметичный в ПВХ изоляции, d-32мм "КВТ" (Р3-ЦПнг-LS-32) -4 п.м
Комплект крепления металлокорпуса к опоре монтажной полосой "IEK" -2 шт</t>
  </si>
  <si>
    <t>Опора освещения / LED светильник с опорой наружного освещения; "Сарос"; Опора "Тверь" - TV40/1; Закладная - M1</t>
  </si>
  <si>
    <t xml:space="preserve">Предохранитель P 6R+G106 - 4 шт;
</t>
  </si>
  <si>
    <t>"Опора ОП6-1 (SDS-KО1-611-06-740), H-6 м, в комплекте с одним светодиодным светильником SDSBET-STREET-2-LED/4000/E55/2/SH2/IP65, мощностью 55 Вт, с доставкой, включая Декоративный фланец для опоры 150х150 , ООО ""Группа СД"", без учета закладной детали; в том числе:
Колпак силиконовый для коннектора К4- 12 шт;
Колпак силиконовый для коннектора К6 - 8 шт;
Предохранитель P 6R+G106 - 4 шт;
Комплект клемников Ensto SV 15- 4 шт;
Клемник KE10.3 - 4 шт"</t>
  </si>
  <si>
    <t>"Опора наружного освещения SDSBET- ОНСФ-ШУ-4М-2, H-4 м, с доставкой, включая декоративный фланец для опоры 150х150, ООО ""Группа СД"", без учета закладной детали, в том числе Колпак силиконовый для коннектора К4- 12 шт;
Колпак силиконовый для коннектора К6 - 8 шт;
Предохранитель P 6R+G106 - 4 шт;
Комплект клемников Ensto SV 15- 4 шт;
Клемник KE10.3 - 4 шт"</t>
  </si>
  <si>
    <t xml:space="preserve">"SDSBET-STREET/LED/4000/E10/LA
WN/IP65, БЕЗ учета закладной детали, с доставкой, с учетом Декоративного фланца для опоры 200х100,в том числе:
Колпак силиконовый для коннектора К4- 42 шт;
Колпак силиконовый для коннектора К6 - 28 шт;
Предохранитель P 6R+G106 - 14 шт;
Комплект клемников Ensto SV 15- 14 шт;
Клемник KE10.3 - 14 шт"
</t>
  </si>
  <si>
    <t xml:space="preserve">Предохранитель P 6R+G106 - 14 шт;
</t>
  </si>
  <si>
    <t xml:space="preserve">Cветодиодные прожектора SDSBET-LOOD-LED/4000/E60/1/80/IP65 к мачте SDSBET-ОНСФ-ШУ-4М-2,  мощностью 60Вт, с доставкой
</t>
  </si>
  <si>
    <t>Опора освещения / Прожектор SDSBET-LOOD/LED/4000/E60/1/80/IP65</t>
  </si>
  <si>
    <t>"Шкаф для настенного монтажа, серия АЕ, с монтажной панелью и флеш-панелью в основании, 380х300х210мм ( ВхШхГ), IP66, код АЕ 1005.000, ""Rittal""- 1 шт;
Комплект заземления, код KL 2570.100, ""Rittal"" - 1 шт;
Выключатель нагрузки, 3Р, 40А, SD203/40, код 2CDD283101R0040, ABB- 1 шт;
Выключатель дифференциального тока 2Р, 25А, 30 mA, тип А, 202 А-25 / 0,03, код 2CS202101R1250, ABB- 3 шт;
Суппорт для крепежа клеммного блока код 4811, Legrand"" - 1 шт;
Клемма универсальная 8х1.5-16мм.кв., код 004822, ""Legrand"" - 2 шт;
DIN-рейка оцинкованная 25см, код YDN10-0025, ""IEK"" - 2 шт;
Ограничитель на DIN-рейку металл, YXD10, ""IEK""- 4 шт;
Сальник резьбовой М32 IP68 для кабеля диам.12-21 мм,  код 00955,  ABB - 2 шт;
Гайка для сальника М32, код 00965, АВВ - 2 шт.
Металлорукав герметичный в ПВХ изоляции, d-32мм ""КВТ"" (Р3-ЦПнг-LS-32) Арт. №73251-2 м
Комплект крепления металлокорпуса к опоре монтажной полосой ""IEK"" Арт. №73251 - 1 шт
Комплект клемников - 1 шт"</t>
  </si>
  <si>
    <t>ВСЕГО, в руб. с НДС</t>
  </si>
  <si>
    <t>Заполните : Название компании ИНН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</si>
</sst>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3" x14ac:knownFonts="1">
    <font>
      <sz val="11"/>
      <color rgb="FF000000"/>
      <name val="Calibri"/>
    </font>
    <font>
      <b/>
      <sz val="11"/>
      <color rgb="FFFFFFFF"/>
      <name val="Times New Roman"/>
    </font>
    <font>
      <sz val="12"/>
      <color rgb="FF2F5487"/>
      <name val="Times New Roman"/>
    </font>
    <font>
      <b/>
      <sz val="16"/>
      <color rgb="FF000000"/>
      <name val="Times New Roman"/>
    </font>
    <font>
      <sz val="12"/>
      <color rgb="FF000000"/>
      <name val="Times New Roman"/>
    </font>
    <font>
      <b/>
      <sz val="16"/>
      <color rgb="FFFFFFFF"/>
      <name val="Times New Roman"/>
    </font>
    <font>
      <b/>
      <sz val="13"/>
      <color rgb="FF000000"/>
      <name val="Times New Roman"/>
    </font>
    <font>
      <b/>
      <sz val="18"/>
      <color rgb="FF000000"/>
      <name val="Times New Roman"/>
    </font>
    <font>
      <sz val="14"/>
      <color rgb="FF000000"/>
      <name val="Times New Roman"/>
    </font>
    <font>
      <i/>
      <sz val="14"/>
      <color rgb="FF000000"/>
      <name val="Times New Roman"/>
    </font>
    <font>
      <sz val="14"/>
      <color rgb="FF800000"/>
      <name val="Times New Roman"/>
    </font>
    <font>
      <b/>
      <sz val="14"/>
      <color rgb="FF000000"/>
      <name val="Times New Roman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rgb="FF800000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Calibri"/>
      <family val="2"/>
      <charset val="204"/>
    </font>
    <font>
      <b/>
      <sz val="1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2F5487"/>
        <bgColor rgb="FF000000"/>
      </patternFill>
    </fill>
    <fill>
      <patternFill patternType="solid">
        <fgColor rgb="FFDBE6F1"/>
        <bgColor rgb="FF000000"/>
      </patternFill>
    </fill>
    <fill>
      <patternFill patternType="solid">
        <fgColor rgb="FFD9D9D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BE5F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0" fillId="2" borderId="0" xfId="0" applyFill="1" applyProtection="1"/>
    <xf numFmtId="0" fontId="4" fillId="0" borderId="1" xfId="0" applyFont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vertical="center"/>
    </xf>
    <xf numFmtId="0" fontId="0" fillId="4" borderId="1" xfId="0" applyFill="1" applyBorder="1" applyProtection="1"/>
    <xf numFmtId="4" fontId="6" fillId="4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</xf>
    <xf numFmtId="0" fontId="0" fillId="0" borderId="1" xfId="0" applyBorder="1"/>
    <xf numFmtId="4" fontId="6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right" vertical="center" wrapText="1"/>
    </xf>
    <xf numFmtId="4" fontId="8" fillId="6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left" vertical="center" wrapText="1"/>
    </xf>
    <xf numFmtId="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right" vertical="center" wrapText="1"/>
    </xf>
    <xf numFmtId="4" fontId="12" fillId="6" borderId="1" xfId="0" applyNumberFormat="1" applyFont="1" applyFill="1" applyBorder="1" applyAlignment="1" applyProtection="1">
      <alignment horizontal="center" vertical="center"/>
      <protection locked="0"/>
    </xf>
    <xf numFmtId="4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0" fillId="3" borderId="1" xfId="0" applyFill="1" applyBorder="1" applyProtection="1"/>
    <xf numFmtId="4" fontId="11" fillId="3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top" wrapText="1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left" vertical="center" wrapText="1"/>
    </xf>
    <xf numFmtId="0" fontId="22" fillId="3" borderId="1" xfId="0" applyFont="1" applyFill="1" applyBorder="1" applyAlignment="1" applyProtection="1">
      <alignment vertical="center"/>
    </xf>
    <xf numFmtId="0" fontId="12" fillId="8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1" fillId="9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1"/>
  <sheetViews>
    <sheetView tabSelected="1" topLeftCell="A103" zoomScale="40" zoomScaleNormal="40" workbookViewId="0">
      <selection activeCell="P116" sqref="P116"/>
    </sheetView>
  </sheetViews>
  <sheetFormatPr defaultRowHeight="14.4" outlineLevelRow="2" x14ac:dyDescent="0.3"/>
  <cols>
    <col min="1" max="1" width="18.109375" customWidth="1"/>
    <col min="2" max="2" width="55.6640625" customWidth="1"/>
    <col min="3" max="3" width="34.44140625" customWidth="1"/>
    <col min="4" max="5" width="16.44140625" customWidth="1"/>
    <col min="6" max="6" width="16.88671875" customWidth="1"/>
    <col min="7" max="7" width="16" customWidth="1"/>
    <col min="8" max="8" width="17" customWidth="1"/>
    <col min="9" max="9" width="17.6640625" customWidth="1"/>
    <col min="10" max="10" width="21.109375" customWidth="1"/>
    <col min="11" max="11" width="22.6640625" customWidth="1"/>
    <col min="12" max="12" width="23.6640625" customWidth="1"/>
  </cols>
  <sheetData>
    <row r="1" spans="1:12" ht="15" customHeight="1" x14ac:dyDescent="0.3">
      <c r="A1" s="1" t="s">
        <v>0</v>
      </c>
      <c r="B1" s="3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 ht="30.75" customHeight="1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32.25" customHeight="1" x14ac:dyDescent="0.3">
      <c r="A3" s="64" t="s">
        <v>763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15" customHeight="1" x14ac:dyDescent="0.3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40.65" customHeight="1" x14ac:dyDescent="0.3">
      <c r="A5" s="66" t="s">
        <v>3</v>
      </c>
      <c r="B5" s="66" t="s">
        <v>4</v>
      </c>
      <c r="C5" s="66" t="s">
        <v>5</v>
      </c>
      <c r="D5" s="66" t="s">
        <v>6</v>
      </c>
      <c r="E5" s="66" t="s">
        <v>7</v>
      </c>
      <c r="F5" s="66" t="s">
        <v>8</v>
      </c>
      <c r="G5" s="57" t="s">
        <v>791</v>
      </c>
      <c r="H5" s="58"/>
      <c r="I5" s="58"/>
      <c r="J5" s="58"/>
      <c r="K5" s="58"/>
      <c r="L5" s="59"/>
    </row>
    <row r="6" spans="1:12" ht="15.75" customHeight="1" x14ac:dyDescent="0.3">
      <c r="A6" s="66"/>
      <c r="B6" s="66"/>
      <c r="C6" s="66"/>
      <c r="D6" s="66"/>
      <c r="E6" s="66"/>
      <c r="F6" s="66"/>
      <c r="G6" s="62" t="s">
        <v>9</v>
      </c>
      <c r="H6" s="62"/>
      <c r="I6" s="62" t="s">
        <v>9</v>
      </c>
      <c r="J6" s="62" t="s">
        <v>12</v>
      </c>
      <c r="K6" s="62"/>
      <c r="L6" s="62" t="s">
        <v>13</v>
      </c>
    </row>
    <row r="7" spans="1:12" ht="31.35" customHeight="1" x14ac:dyDescent="0.3">
      <c r="A7" s="66"/>
      <c r="B7" s="66"/>
      <c r="C7" s="66"/>
      <c r="D7" s="66"/>
      <c r="E7" s="66"/>
      <c r="F7" s="66"/>
      <c r="G7" s="4" t="s">
        <v>10</v>
      </c>
      <c r="H7" s="4" t="s">
        <v>11</v>
      </c>
      <c r="I7" s="62"/>
      <c r="J7" s="4" t="s">
        <v>10</v>
      </c>
      <c r="K7" s="4" t="s">
        <v>11</v>
      </c>
      <c r="L7" s="62"/>
    </row>
    <row r="8" spans="1:12" ht="30" customHeight="1" x14ac:dyDescent="0.3">
      <c r="A8" s="5" t="s">
        <v>14</v>
      </c>
      <c r="B8" s="5"/>
      <c r="C8" s="5"/>
      <c r="D8" s="5"/>
      <c r="E8" s="5"/>
      <c r="F8" s="5"/>
      <c r="G8" s="6"/>
      <c r="H8" s="6"/>
      <c r="I8" s="6"/>
      <c r="J8" s="7">
        <f t="shared" ref="J8:L9" si="0">SUM(J9)</f>
        <v>4591200.32</v>
      </c>
      <c r="K8" s="7">
        <f t="shared" si="0"/>
        <v>620783.1</v>
      </c>
      <c r="L8" s="7">
        <f t="shared" si="0"/>
        <v>5211983.4200000009</v>
      </c>
    </row>
    <row r="9" spans="1:12" ht="17.100000000000001" customHeight="1" x14ac:dyDescent="0.3">
      <c r="A9" s="8" t="s">
        <v>15</v>
      </c>
      <c r="B9" s="9" t="s">
        <v>16</v>
      </c>
      <c r="C9" s="9"/>
      <c r="D9" s="9"/>
      <c r="E9" s="9"/>
      <c r="F9" s="9"/>
      <c r="G9" s="10"/>
      <c r="H9" s="10"/>
      <c r="I9" s="10"/>
      <c r="J9" s="11">
        <f t="shared" si="0"/>
        <v>4591200.32</v>
      </c>
      <c r="K9" s="11">
        <f t="shared" si="0"/>
        <v>620783.1</v>
      </c>
      <c r="L9" s="11">
        <f t="shared" si="0"/>
        <v>5211983.4200000009</v>
      </c>
    </row>
    <row r="10" spans="1:12" ht="17.100000000000001" customHeight="1" x14ac:dyDescent="0.3">
      <c r="A10" s="8" t="s">
        <v>17</v>
      </c>
      <c r="B10" s="9" t="s">
        <v>18</v>
      </c>
      <c r="C10" s="9"/>
      <c r="D10" s="9"/>
      <c r="E10" s="9"/>
      <c r="F10" s="9"/>
      <c r="G10" s="10"/>
      <c r="H10" s="10"/>
      <c r="I10" s="10"/>
      <c r="J10" s="11">
        <f>SUM(J11,J230,J237,J266,J355)</f>
        <v>4591200.32</v>
      </c>
      <c r="K10" s="11">
        <f>SUM(K11,K230,K237,K266,K355)</f>
        <v>620783.1</v>
      </c>
      <c r="L10" s="11">
        <f>SUM(L11,L230,L237,L266,L355)</f>
        <v>5211983.4200000009</v>
      </c>
    </row>
    <row r="11" spans="1:12" ht="17.100000000000001" customHeight="1" x14ac:dyDescent="0.3">
      <c r="A11" s="8" t="s">
        <v>19</v>
      </c>
      <c r="B11" s="9" t="s">
        <v>20</v>
      </c>
      <c r="C11" s="9"/>
      <c r="D11" s="9"/>
      <c r="E11" s="9"/>
      <c r="F11" s="9"/>
      <c r="G11" s="10"/>
      <c r="H11" s="10"/>
      <c r="I11" s="10"/>
      <c r="J11" s="11">
        <f>SUM(J12,J204,J217,J228)</f>
        <v>1781339.46</v>
      </c>
      <c r="K11" s="11">
        <f>SUM(K12,K204,K217,K228)</f>
        <v>140429.1</v>
      </c>
      <c r="L11" s="11">
        <f>SUM(L12,L204,L217,L228)</f>
        <v>1921768.56</v>
      </c>
    </row>
    <row r="12" spans="1:12" ht="17.100000000000001" customHeight="1" outlineLevel="1" x14ac:dyDescent="0.3">
      <c r="A12" s="8" t="s">
        <v>21</v>
      </c>
      <c r="B12" s="9" t="s">
        <v>22</v>
      </c>
      <c r="C12" s="9"/>
      <c r="D12" s="9"/>
      <c r="E12" s="9"/>
      <c r="F12" s="9"/>
      <c r="G12" s="10"/>
      <c r="H12" s="10"/>
      <c r="I12" s="10"/>
      <c r="J12" s="11">
        <f>SUM(J13,J24,J35,J46,J57,J68,J79,J90,J101,J112,J123,J134,J145,J156,J167,J178,J189,J199)</f>
        <v>1505301.51</v>
      </c>
      <c r="K12" s="11">
        <f>SUM(K13,K24,K35,K46,K57,K68,K79,K90,K101,K112,K123,K134,K145,K156,K167,K178,K189,K199)</f>
        <v>140429.1</v>
      </c>
      <c r="L12" s="11">
        <f>SUM(L13,L24,L35,L46,L57,L68,L79,L90,L101,L112,L123,L134,L145,L156,L167,L178,L189,L199)</f>
        <v>1645730.61</v>
      </c>
    </row>
    <row r="13" spans="1:12" ht="17.100000000000001" customHeight="1" outlineLevel="1" x14ac:dyDescent="0.3">
      <c r="A13" s="8" t="s">
        <v>23</v>
      </c>
      <c r="B13" s="9" t="s">
        <v>24</v>
      </c>
      <c r="C13" s="9"/>
      <c r="D13" s="9"/>
      <c r="E13" s="9"/>
      <c r="F13" s="9"/>
      <c r="G13" s="10"/>
      <c r="H13" s="10"/>
      <c r="I13" s="10"/>
      <c r="J13" s="11">
        <f>SUM(J14,J19)</f>
        <v>384014.06</v>
      </c>
      <c r="K13" s="11">
        <f>SUM(K14,K19)</f>
        <v>0</v>
      </c>
      <c r="L13" s="11">
        <f>SUM(L14,L19)</f>
        <v>384014.06</v>
      </c>
    </row>
    <row r="14" spans="1:12" ht="17.100000000000001" customHeight="1" outlineLevel="1" x14ac:dyDescent="0.3">
      <c r="A14" s="8" t="s">
        <v>25</v>
      </c>
      <c r="B14" s="9" t="s">
        <v>26</v>
      </c>
      <c r="C14" s="9"/>
      <c r="D14" s="9"/>
      <c r="E14" s="9"/>
      <c r="F14" s="9"/>
      <c r="G14" s="10"/>
      <c r="H14" s="10"/>
      <c r="I14" s="10"/>
      <c r="J14" s="11">
        <f>SUM(J15,J17)</f>
        <v>384014.06</v>
      </c>
      <c r="K14" s="11">
        <f>SUM(K15,K17)</f>
        <v>0</v>
      </c>
      <c r="L14" s="11">
        <f>SUM(L15,L17)</f>
        <v>384014.06</v>
      </c>
    </row>
    <row r="15" spans="1:12" ht="54" outlineLevel="2" x14ac:dyDescent="0.3">
      <c r="A15" s="8" t="s">
        <v>27</v>
      </c>
      <c r="B15" s="12" t="s">
        <v>28</v>
      </c>
      <c r="C15" s="13" t="s">
        <v>29</v>
      </c>
      <c r="D15" s="13" t="s">
        <v>30</v>
      </c>
      <c r="E15" s="14">
        <v>1</v>
      </c>
      <c r="F15" s="14">
        <v>280.12</v>
      </c>
      <c r="G15" s="15">
        <f>IFERROR(ROUND(SUM(J16)/$F15, 2),0)</f>
        <v>0</v>
      </c>
      <c r="H15" s="16"/>
      <c r="I15" s="15">
        <f>G15+ROUND(H15, 2)</f>
        <v>0</v>
      </c>
      <c r="J15" s="15">
        <f>ROUND(G15*$F15, 2)</f>
        <v>0</v>
      </c>
      <c r="K15" s="15">
        <f>ROUND($F15*ROUND(H15, 2), 2)</f>
        <v>0</v>
      </c>
      <c r="L15" s="15">
        <f>J15+K15</f>
        <v>0</v>
      </c>
    </row>
    <row r="16" spans="1:12" ht="18" outlineLevel="2" x14ac:dyDescent="0.3">
      <c r="A16" s="8" t="s">
        <v>31</v>
      </c>
      <c r="B16" s="17" t="s">
        <v>32</v>
      </c>
      <c r="C16" s="13"/>
      <c r="D16" s="18" t="s">
        <v>30</v>
      </c>
      <c r="E16" s="19">
        <v>1.1000000000000001</v>
      </c>
      <c r="F16" s="20">
        <v>308.13200000000001</v>
      </c>
      <c r="G16" s="21"/>
      <c r="H16" s="10"/>
      <c r="I16" s="10"/>
      <c r="J16" s="22">
        <f>ROUND(ROUND(G16, 2)*$F16, 2)</f>
        <v>0</v>
      </c>
      <c r="K16" s="10"/>
      <c r="L16" s="10"/>
    </row>
    <row r="17" spans="1:12" ht="36" outlineLevel="2" x14ac:dyDescent="0.3">
      <c r="A17" s="8" t="s">
        <v>33</v>
      </c>
      <c r="B17" s="12" t="s">
        <v>34</v>
      </c>
      <c r="C17" s="13" t="s">
        <v>35</v>
      </c>
      <c r="D17" s="13" t="s">
        <v>30</v>
      </c>
      <c r="E17" s="14">
        <v>1</v>
      </c>
      <c r="F17" s="14">
        <v>67.228999999999999</v>
      </c>
      <c r="G17" s="15">
        <f>IFERROR(ROUND(SUM(J18)/$F17, 2),0)</f>
        <v>5712.03</v>
      </c>
      <c r="H17" s="16"/>
      <c r="I17" s="15">
        <f>G17+ROUND(H17, 2)</f>
        <v>5712.03</v>
      </c>
      <c r="J17" s="15">
        <f>ROUND(G17*$F17, 2)</f>
        <v>384014.06</v>
      </c>
      <c r="K17" s="15">
        <f>ROUND($F17*ROUND(H17, 2), 2)</f>
        <v>0</v>
      </c>
      <c r="L17" s="15">
        <f>J17+K17</f>
        <v>384014.06</v>
      </c>
    </row>
    <row r="18" spans="1:12" ht="18" outlineLevel="2" x14ac:dyDescent="0.3">
      <c r="A18" s="8" t="s">
        <v>36</v>
      </c>
      <c r="B18" s="23" t="s">
        <v>37</v>
      </c>
      <c r="C18" s="13"/>
      <c r="D18" s="18" t="s">
        <v>30</v>
      </c>
      <c r="E18" s="19">
        <v>1.02</v>
      </c>
      <c r="F18" s="20">
        <v>68.573999999999998</v>
      </c>
      <c r="G18" s="24">
        <v>5600</v>
      </c>
      <c r="H18" s="10"/>
      <c r="I18" s="10"/>
      <c r="J18" s="22">
        <f>ROUND(ROUND(G18, 2)*$F18, 2)</f>
        <v>384014.4</v>
      </c>
      <c r="K18" s="10"/>
      <c r="L18" s="10"/>
    </row>
    <row r="19" spans="1:12" ht="17.100000000000001" customHeight="1" outlineLevel="1" x14ac:dyDescent="0.3">
      <c r="A19" s="8" t="s">
        <v>38</v>
      </c>
      <c r="B19" s="9" t="s">
        <v>39</v>
      </c>
      <c r="C19" s="9"/>
      <c r="D19" s="9"/>
      <c r="E19" s="9"/>
      <c r="F19" s="9"/>
      <c r="G19" s="10"/>
      <c r="H19" s="10"/>
      <c r="I19" s="10"/>
      <c r="J19" s="11">
        <f>SUM(J20,J22)</f>
        <v>0</v>
      </c>
      <c r="K19" s="11">
        <f>SUM(K20,K22)</f>
        <v>0</v>
      </c>
      <c r="L19" s="11">
        <f>SUM(L20,L22)</f>
        <v>0</v>
      </c>
    </row>
    <row r="20" spans="1:12" ht="36" outlineLevel="2" x14ac:dyDescent="0.3">
      <c r="A20" s="8" t="s">
        <v>40</v>
      </c>
      <c r="B20" s="12" t="s">
        <v>41</v>
      </c>
      <c r="C20" s="13" t="s">
        <v>42</v>
      </c>
      <c r="D20" s="13" t="s">
        <v>43</v>
      </c>
      <c r="E20" s="14">
        <v>1</v>
      </c>
      <c r="F20" s="14">
        <v>560.24</v>
      </c>
      <c r="G20" s="15">
        <f>IFERROR(ROUND(SUM(J21)/$F20, 2),0)</f>
        <v>0</v>
      </c>
      <c r="H20" s="16"/>
      <c r="I20" s="15">
        <f>G20+ROUND(H20, 2)</f>
        <v>0</v>
      </c>
      <c r="J20" s="15">
        <f>ROUND(G20*$F20, 2)</f>
        <v>0</v>
      </c>
      <c r="K20" s="15">
        <f>ROUND($F20*ROUND(H20, 2), 2)</f>
        <v>0</v>
      </c>
      <c r="L20" s="15">
        <f>J20+K20</f>
        <v>0</v>
      </c>
    </row>
    <row r="21" spans="1:12" ht="36" outlineLevel="2" x14ac:dyDescent="0.3">
      <c r="A21" s="8" t="s">
        <v>44</v>
      </c>
      <c r="B21" s="17" t="s">
        <v>45</v>
      </c>
      <c r="C21" s="13"/>
      <c r="D21" s="18" t="s">
        <v>30</v>
      </c>
      <c r="E21" s="19">
        <v>0.05</v>
      </c>
      <c r="F21" s="19">
        <v>28.012</v>
      </c>
      <c r="G21" s="21"/>
      <c r="H21" s="10"/>
      <c r="I21" s="10"/>
      <c r="J21" s="22">
        <f>ROUND(ROUND(G21, 2)*$F21, 2)</f>
        <v>0</v>
      </c>
      <c r="K21" s="10"/>
      <c r="L21" s="10"/>
    </row>
    <row r="22" spans="1:12" ht="36" outlineLevel="2" x14ac:dyDescent="0.3">
      <c r="A22" s="8" t="s">
        <v>46</v>
      </c>
      <c r="B22" s="12" t="s">
        <v>47</v>
      </c>
      <c r="C22" s="13" t="s">
        <v>48</v>
      </c>
      <c r="D22" s="13" t="s">
        <v>43</v>
      </c>
      <c r="E22" s="14">
        <v>1</v>
      </c>
      <c r="F22" s="14">
        <v>560.24</v>
      </c>
      <c r="G22" s="15">
        <f>IFERROR(ROUND(SUM(J23)/$F22, 2),0)</f>
        <v>0</v>
      </c>
      <c r="H22" s="16"/>
      <c r="I22" s="15">
        <f>G22+ROUND(H22, 2)</f>
        <v>0</v>
      </c>
      <c r="J22" s="15">
        <f>ROUND(G22*$F22, 2)</f>
        <v>0</v>
      </c>
      <c r="K22" s="15">
        <f>ROUND($F22*ROUND(H22, 2), 2)</f>
        <v>0</v>
      </c>
      <c r="L22" s="15">
        <f>J22+K22</f>
        <v>0</v>
      </c>
    </row>
    <row r="23" spans="1:12" ht="36" outlineLevel="2" x14ac:dyDescent="0.3">
      <c r="A23" s="8" t="s">
        <v>49</v>
      </c>
      <c r="B23" s="17" t="s">
        <v>50</v>
      </c>
      <c r="C23" s="13"/>
      <c r="D23" s="18" t="s">
        <v>30</v>
      </c>
      <c r="E23" s="19">
        <v>7.0000000000000007E-2</v>
      </c>
      <c r="F23" s="19">
        <v>39.216999999999999</v>
      </c>
      <c r="G23" s="21"/>
      <c r="H23" s="10"/>
      <c r="I23" s="10"/>
      <c r="J23" s="22">
        <f>ROUND(ROUND(G23, 2)*$F23, 2)</f>
        <v>0</v>
      </c>
      <c r="K23" s="10"/>
      <c r="L23" s="10"/>
    </row>
    <row r="24" spans="1:12" ht="17.100000000000001" customHeight="1" outlineLevel="1" x14ac:dyDescent="0.3">
      <c r="A24" s="8" t="s">
        <v>51</v>
      </c>
      <c r="B24" s="9" t="s">
        <v>52</v>
      </c>
      <c r="C24" s="9"/>
      <c r="D24" s="9"/>
      <c r="E24" s="9"/>
      <c r="F24" s="9"/>
      <c r="G24" s="10"/>
      <c r="H24" s="10"/>
      <c r="I24" s="10"/>
      <c r="J24" s="11">
        <f>SUM(J25,J30)</f>
        <v>7098.4</v>
      </c>
      <c r="K24" s="11">
        <f>SUM(K25,K30)</f>
        <v>1862</v>
      </c>
      <c r="L24" s="11">
        <f>SUM(L25,L30)</f>
        <v>8960.4</v>
      </c>
    </row>
    <row r="25" spans="1:12" ht="17.100000000000001" customHeight="1" outlineLevel="1" x14ac:dyDescent="0.3">
      <c r="A25" s="8" t="s">
        <v>53</v>
      </c>
      <c r="B25" s="9" t="s">
        <v>26</v>
      </c>
      <c r="C25" s="9"/>
      <c r="D25" s="9"/>
      <c r="E25" s="9"/>
      <c r="F25" s="9"/>
      <c r="G25" s="10"/>
      <c r="H25" s="10"/>
      <c r="I25" s="10"/>
      <c r="J25" s="11">
        <f>SUM(J26,J28)</f>
        <v>0</v>
      </c>
      <c r="K25" s="11">
        <f>SUM(K26,K28)</f>
        <v>0</v>
      </c>
      <c r="L25" s="11">
        <f>SUM(L26,L28)</f>
        <v>0</v>
      </c>
    </row>
    <row r="26" spans="1:12" ht="54" outlineLevel="2" x14ac:dyDescent="0.3">
      <c r="A26" s="8" t="s">
        <v>54</v>
      </c>
      <c r="B26" s="12" t="s">
        <v>28</v>
      </c>
      <c r="C26" s="13" t="s">
        <v>55</v>
      </c>
      <c r="D26" s="13" t="s">
        <v>30</v>
      </c>
      <c r="E26" s="14">
        <v>1</v>
      </c>
      <c r="F26" s="14">
        <v>0.56999999999999995</v>
      </c>
      <c r="G26" s="15">
        <f>IFERROR(ROUND(SUM(J27)/$F26, 2),0)</f>
        <v>0</v>
      </c>
      <c r="H26" s="16"/>
      <c r="I26" s="15">
        <f>G26+ROUND(H26, 2)</f>
        <v>0</v>
      </c>
      <c r="J26" s="15">
        <f>ROUND(G26*$F26, 2)</f>
        <v>0</v>
      </c>
      <c r="K26" s="15">
        <f>ROUND($F26*ROUND(H26, 2), 2)</f>
        <v>0</v>
      </c>
      <c r="L26" s="15">
        <f>J26+K26</f>
        <v>0</v>
      </c>
    </row>
    <row r="27" spans="1:12" ht="18" outlineLevel="2" x14ac:dyDescent="0.3">
      <c r="A27" s="8" t="s">
        <v>56</v>
      </c>
      <c r="B27" s="17" t="s">
        <v>32</v>
      </c>
      <c r="C27" s="13"/>
      <c r="D27" s="18" t="s">
        <v>30</v>
      </c>
      <c r="E27" s="19">
        <v>1.1000000000000001</v>
      </c>
      <c r="F27" s="20">
        <v>0.627</v>
      </c>
      <c r="G27" s="21"/>
      <c r="H27" s="10"/>
      <c r="I27" s="10"/>
      <c r="J27" s="22">
        <f>ROUND(ROUND(G27, 2)*$F27, 2)</f>
        <v>0</v>
      </c>
      <c r="K27" s="10"/>
      <c r="L27" s="10"/>
    </row>
    <row r="28" spans="1:12" ht="90" outlineLevel="2" x14ac:dyDescent="0.3">
      <c r="A28" s="8" t="s">
        <v>57</v>
      </c>
      <c r="B28" s="12" t="s">
        <v>58</v>
      </c>
      <c r="C28" s="13" t="s">
        <v>59</v>
      </c>
      <c r="D28" s="13" t="s">
        <v>30</v>
      </c>
      <c r="E28" s="14">
        <v>1</v>
      </c>
      <c r="F28" s="14">
        <v>0.28999999999999998</v>
      </c>
      <c r="G28" s="15">
        <f>IFERROR(ROUND(SUM(J29)/$F28, 2),0)</f>
        <v>0</v>
      </c>
      <c r="H28" s="16"/>
      <c r="I28" s="15">
        <f>G28+ROUND(H28, 2)</f>
        <v>0</v>
      </c>
      <c r="J28" s="15">
        <f>ROUND(G28*$F28, 2)</f>
        <v>0</v>
      </c>
      <c r="K28" s="15">
        <f>ROUND($F28*ROUND(H28, 2), 2)</f>
        <v>0</v>
      </c>
      <c r="L28" s="15">
        <f>J28+K28</f>
        <v>0</v>
      </c>
    </row>
    <row r="29" spans="1:12" ht="18" outlineLevel="2" x14ac:dyDescent="0.3">
      <c r="A29" s="8" t="s">
        <v>60</v>
      </c>
      <c r="B29" s="17" t="s">
        <v>61</v>
      </c>
      <c r="C29" s="13"/>
      <c r="D29" s="18" t="s">
        <v>30</v>
      </c>
      <c r="E29" s="19">
        <v>1.25</v>
      </c>
      <c r="F29" s="20">
        <v>0.36299999999999999</v>
      </c>
      <c r="G29" s="21"/>
      <c r="H29" s="10"/>
      <c r="I29" s="10"/>
      <c r="J29" s="22">
        <f>ROUND(ROUND(G29, 2)*$F29, 2)</f>
        <v>0</v>
      </c>
      <c r="K29" s="10"/>
      <c r="L29" s="10"/>
    </row>
    <row r="30" spans="1:12" ht="17.100000000000001" customHeight="1" outlineLevel="1" x14ac:dyDescent="0.3">
      <c r="A30" s="8" t="s">
        <v>62</v>
      </c>
      <c r="B30" s="9" t="s">
        <v>39</v>
      </c>
      <c r="C30" s="9"/>
      <c r="D30" s="9"/>
      <c r="E30" s="9"/>
      <c r="F30" s="9"/>
      <c r="G30" s="10"/>
      <c r="H30" s="10"/>
      <c r="I30" s="10"/>
      <c r="J30" s="11">
        <f>SUM(J31,J33)</f>
        <v>7098.4</v>
      </c>
      <c r="K30" s="11">
        <f>SUM(K31,K33)</f>
        <v>1862</v>
      </c>
      <c r="L30" s="11">
        <f>SUM(L31,L33)</f>
        <v>8960.4</v>
      </c>
    </row>
    <row r="31" spans="1:12" ht="36" outlineLevel="2" x14ac:dyDescent="0.3">
      <c r="A31" s="8" t="s">
        <v>63</v>
      </c>
      <c r="B31" s="12" t="s">
        <v>64</v>
      </c>
      <c r="C31" s="13" t="s">
        <v>65</v>
      </c>
      <c r="D31" s="13" t="s">
        <v>43</v>
      </c>
      <c r="E31" s="14">
        <v>1</v>
      </c>
      <c r="F31" s="14">
        <v>1.9</v>
      </c>
      <c r="G31" s="15">
        <f>IFERROR(ROUND(SUM(J32)/$F31, 2),0)</f>
        <v>0</v>
      </c>
      <c r="H31" s="16"/>
      <c r="I31" s="15">
        <f>G31+ROUND(H31, 2)</f>
        <v>0</v>
      </c>
      <c r="J31" s="15">
        <f>ROUND(G31*$F31, 2)</f>
        <v>0</v>
      </c>
      <c r="K31" s="15">
        <f>ROUND($F31*ROUND(H31, 2), 2)</f>
        <v>0</v>
      </c>
      <c r="L31" s="15">
        <f>J31+K31</f>
        <v>0</v>
      </c>
    </row>
    <row r="32" spans="1:12" ht="18" outlineLevel="2" x14ac:dyDescent="0.3">
      <c r="A32" s="8" t="s">
        <v>66</v>
      </c>
      <c r="B32" s="17" t="s">
        <v>67</v>
      </c>
      <c r="C32" s="13"/>
      <c r="D32" s="18" t="s">
        <v>30</v>
      </c>
      <c r="E32" s="19">
        <v>0.04</v>
      </c>
      <c r="F32" s="19">
        <v>7.5999999999999998E-2</v>
      </c>
      <c r="G32" s="21"/>
      <c r="H32" s="10"/>
      <c r="I32" s="10"/>
      <c r="J32" s="22">
        <f>ROUND(ROUND(G32, 2)*$F32, 2)</f>
        <v>0</v>
      </c>
      <c r="K32" s="10"/>
      <c r="L32" s="10"/>
    </row>
    <row r="33" spans="1:12" ht="144" outlineLevel="2" x14ac:dyDescent="0.3">
      <c r="A33" s="8" t="s">
        <v>68</v>
      </c>
      <c r="B33" s="25" t="s">
        <v>69</v>
      </c>
      <c r="C33" s="13" t="s">
        <v>70</v>
      </c>
      <c r="D33" s="13" t="s">
        <v>43</v>
      </c>
      <c r="E33" s="14">
        <v>1</v>
      </c>
      <c r="F33" s="14">
        <v>1.9</v>
      </c>
      <c r="G33" s="15">
        <f>IFERROR(ROUND(SUM(J34)/$F33, 2),0)</f>
        <v>3736</v>
      </c>
      <c r="H33" s="26">
        <v>980</v>
      </c>
      <c r="I33" s="15">
        <f>G33+ROUND(H33, 2)</f>
        <v>4716</v>
      </c>
      <c r="J33" s="15">
        <f>ROUND(G33*$F33, 2)</f>
        <v>7098.4</v>
      </c>
      <c r="K33" s="15">
        <f>ROUND($F33*ROUND(H33, 2), 2)</f>
        <v>1862</v>
      </c>
      <c r="L33" s="15">
        <f>J33+K33</f>
        <v>8960.4</v>
      </c>
    </row>
    <row r="34" spans="1:12" ht="36" outlineLevel="2" x14ac:dyDescent="0.3">
      <c r="A34" s="8" t="s">
        <v>71</v>
      </c>
      <c r="B34" s="27" t="s">
        <v>72</v>
      </c>
      <c r="C34" s="13"/>
      <c r="D34" s="18" t="s">
        <v>43</v>
      </c>
      <c r="E34" s="19">
        <v>1</v>
      </c>
      <c r="F34" s="20">
        <v>1.9</v>
      </c>
      <c r="G34" s="28">
        <v>3736</v>
      </c>
      <c r="H34" s="10"/>
      <c r="I34" s="10"/>
      <c r="J34" s="22">
        <f>ROUND(ROUND(G34, 2)*$F34, 2)</f>
        <v>7098.4</v>
      </c>
      <c r="K34" s="10"/>
      <c r="L34" s="10"/>
    </row>
    <row r="35" spans="1:12" ht="17.100000000000001" customHeight="1" outlineLevel="1" x14ac:dyDescent="0.3">
      <c r="A35" s="8" t="s">
        <v>73</v>
      </c>
      <c r="B35" s="9" t="s">
        <v>74</v>
      </c>
      <c r="C35" s="9"/>
      <c r="D35" s="9"/>
      <c r="E35" s="9"/>
      <c r="F35" s="9"/>
      <c r="G35" s="10"/>
      <c r="H35" s="10"/>
      <c r="I35" s="10"/>
      <c r="J35" s="11">
        <f>SUM(J36,J41)</f>
        <v>159041.51999999999</v>
      </c>
      <c r="K35" s="11">
        <f>SUM(K36,K41)</f>
        <v>41718.6</v>
      </c>
      <c r="L35" s="11">
        <f>SUM(L36,L41)</f>
        <v>200760.12</v>
      </c>
    </row>
    <row r="36" spans="1:12" ht="17.100000000000001" customHeight="1" outlineLevel="1" x14ac:dyDescent="0.3">
      <c r="A36" s="8" t="s">
        <v>75</v>
      </c>
      <c r="B36" s="9" t="s">
        <v>26</v>
      </c>
      <c r="C36" s="9"/>
      <c r="D36" s="9"/>
      <c r="E36" s="9"/>
      <c r="F36" s="9"/>
      <c r="G36" s="10"/>
      <c r="H36" s="10"/>
      <c r="I36" s="10"/>
      <c r="J36" s="11">
        <f>SUM(J37,J39)</f>
        <v>0</v>
      </c>
      <c r="K36" s="11">
        <f>SUM(K37,K39)</f>
        <v>0</v>
      </c>
      <c r="L36" s="11">
        <f>SUM(L37,L39)</f>
        <v>0</v>
      </c>
    </row>
    <row r="37" spans="1:12" ht="54" outlineLevel="2" x14ac:dyDescent="0.3">
      <c r="A37" s="8" t="s">
        <v>76</v>
      </c>
      <c r="B37" s="12" t="s">
        <v>28</v>
      </c>
      <c r="C37" s="13" t="s">
        <v>77</v>
      </c>
      <c r="D37" s="13" t="s">
        <v>30</v>
      </c>
      <c r="E37" s="14">
        <v>1</v>
      </c>
      <c r="F37" s="14">
        <v>12.771000000000001</v>
      </c>
      <c r="G37" s="15">
        <f>IFERROR(ROUND(SUM(J38)/$F37, 2),0)</f>
        <v>0</v>
      </c>
      <c r="H37" s="16"/>
      <c r="I37" s="15">
        <f>G37+ROUND(H37, 2)</f>
        <v>0</v>
      </c>
      <c r="J37" s="15">
        <f>ROUND(G37*$F37, 2)</f>
        <v>0</v>
      </c>
      <c r="K37" s="15">
        <f>ROUND($F37*ROUND(H37, 2), 2)</f>
        <v>0</v>
      </c>
      <c r="L37" s="15">
        <f>J37+K37</f>
        <v>0</v>
      </c>
    </row>
    <row r="38" spans="1:12" ht="18" outlineLevel="2" x14ac:dyDescent="0.3">
      <c r="A38" s="8" t="s">
        <v>78</v>
      </c>
      <c r="B38" s="17" t="s">
        <v>32</v>
      </c>
      <c r="C38" s="13"/>
      <c r="D38" s="18" t="s">
        <v>30</v>
      </c>
      <c r="E38" s="19">
        <v>1.1000000000000001</v>
      </c>
      <c r="F38" s="20">
        <v>14.048</v>
      </c>
      <c r="G38" s="21"/>
      <c r="H38" s="10"/>
      <c r="I38" s="10"/>
      <c r="J38" s="22">
        <f>ROUND(ROUND(G38, 2)*$F38, 2)</f>
        <v>0</v>
      </c>
      <c r="K38" s="10"/>
      <c r="L38" s="10"/>
    </row>
    <row r="39" spans="1:12" ht="90" outlineLevel="2" x14ac:dyDescent="0.3">
      <c r="A39" s="8" t="s">
        <v>79</v>
      </c>
      <c r="B39" s="12" t="s">
        <v>58</v>
      </c>
      <c r="C39" s="13" t="s">
        <v>80</v>
      </c>
      <c r="D39" s="13" t="s">
        <v>30</v>
      </c>
      <c r="E39" s="14">
        <v>1</v>
      </c>
      <c r="F39" s="14">
        <v>6.39</v>
      </c>
      <c r="G39" s="15">
        <f>IFERROR(ROUND(SUM(J40)/$F39, 2),0)</f>
        <v>0</v>
      </c>
      <c r="H39" s="16"/>
      <c r="I39" s="15">
        <f>G39+ROUND(H39, 2)</f>
        <v>0</v>
      </c>
      <c r="J39" s="15">
        <f>ROUND(G39*$F39, 2)</f>
        <v>0</v>
      </c>
      <c r="K39" s="15">
        <f>ROUND($F39*ROUND(H39, 2), 2)</f>
        <v>0</v>
      </c>
      <c r="L39" s="15">
        <f>J39+K39</f>
        <v>0</v>
      </c>
    </row>
    <row r="40" spans="1:12" ht="18" outlineLevel="2" x14ac:dyDescent="0.3">
      <c r="A40" s="8" t="s">
        <v>81</v>
      </c>
      <c r="B40" s="17" t="s">
        <v>61</v>
      </c>
      <c r="C40" s="13"/>
      <c r="D40" s="18" t="s">
        <v>30</v>
      </c>
      <c r="E40" s="19">
        <v>1.25</v>
      </c>
      <c r="F40" s="20">
        <v>7.9880000000000004</v>
      </c>
      <c r="G40" s="21"/>
      <c r="H40" s="10"/>
      <c r="I40" s="10"/>
      <c r="J40" s="22">
        <f>ROUND(ROUND(G40, 2)*$F40, 2)</f>
        <v>0</v>
      </c>
      <c r="K40" s="10"/>
      <c r="L40" s="10"/>
    </row>
    <row r="41" spans="1:12" ht="17.100000000000001" customHeight="1" outlineLevel="1" x14ac:dyDescent="0.3">
      <c r="A41" s="8" t="s">
        <v>82</v>
      </c>
      <c r="B41" s="9" t="s">
        <v>39</v>
      </c>
      <c r="C41" s="9"/>
      <c r="D41" s="9"/>
      <c r="E41" s="9"/>
      <c r="F41" s="9"/>
      <c r="G41" s="10"/>
      <c r="H41" s="10"/>
      <c r="I41" s="10"/>
      <c r="J41" s="11">
        <f>SUM(J42,J44)</f>
        <v>159041.51999999999</v>
      </c>
      <c r="K41" s="11">
        <f>SUM(K42,K44)</f>
        <v>41718.6</v>
      </c>
      <c r="L41" s="11">
        <f>SUM(L42,L44)</f>
        <v>200760.12</v>
      </c>
    </row>
    <row r="42" spans="1:12" ht="36" outlineLevel="2" x14ac:dyDescent="0.3">
      <c r="A42" s="8" t="s">
        <v>83</v>
      </c>
      <c r="B42" s="12" t="s">
        <v>64</v>
      </c>
      <c r="C42" s="13" t="s">
        <v>84</v>
      </c>
      <c r="D42" s="13" t="s">
        <v>43</v>
      </c>
      <c r="E42" s="14">
        <v>1</v>
      </c>
      <c r="F42" s="14">
        <v>42.57</v>
      </c>
      <c r="G42" s="15">
        <f>IFERROR(ROUND(SUM(J43)/$F42, 2),0)</f>
        <v>0</v>
      </c>
      <c r="H42" s="16"/>
      <c r="I42" s="15">
        <f>G42+ROUND(H42, 2)</f>
        <v>0</v>
      </c>
      <c r="J42" s="15">
        <f>ROUND(G42*$F42, 2)</f>
        <v>0</v>
      </c>
      <c r="K42" s="15">
        <f>ROUND($F42*ROUND(H42, 2), 2)</f>
        <v>0</v>
      </c>
      <c r="L42" s="15">
        <f>J42+K42</f>
        <v>0</v>
      </c>
    </row>
    <row r="43" spans="1:12" ht="18" outlineLevel="2" x14ac:dyDescent="0.3">
      <c r="A43" s="8" t="s">
        <v>85</v>
      </c>
      <c r="B43" s="17" t="s">
        <v>67</v>
      </c>
      <c r="C43" s="13"/>
      <c r="D43" s="18" t="s">
        <v>30</v>
      </c>
      <c r="E43" s="19">
        <v>0.04</v>
      </c>
      <c r="F43" s="19">
        <v>1.7030000000000001</v>
      </c>
      <c r="G43" s="21"/>
      <c r="H43" s="10"/>
      <c r="I43" s="10"/>
      <c r="J43" s="22">
        <f>ROUND(ROUND(G43, 2)*$F43, 2)</f>
        <v>0</v>
      </c>
      <c r="K43" s="10"/>
      <c r="L43" s="10"/>
    </row>
    <row r="44" spans="1:12" ht="144" outlineLevel="2" x14ac:dyDescent="0.3">
      <c r="A44" s="8" t="s">
        <v>86</v>
      </c>
      <c r="B44" s="25" t="s">
        <v>69</v>
      </c>
      <c r="C44" s="13" t="s">
        <v>87</v>
      </c>
      <c r="D44" s="13" t="s">
        <v>43</v>
      </c>
      <c r="E44" s="14">
        <v>1</v>
      </c>
      <c r="F44" s="14">
        <v>42.57</v>
      </c>
      <c r="G44" s="15">
        <f>IFERROR(ROUND(SUM(J45)/$F44, 2),0)</f>
        <v>3736</v>
      </c>
      <c r="H44" s="26">
        <v>980</v>
      </c>
      <c r="I44" s="15">
        <f>G44+ROUND(H44, 2)</f>
        <v>4716</v>
      </c>
      <c r="J44" s="15">
        <f>ROUND(G44*$F44, 2)</f>
        <v>159041.51999999999</v>
      </c>
      <c r="K44" s="15">
        <f>ROUND($F44*ROUND(H44, 2), 2)</f>
        <v>41718.6</v>
      </c>
      <c r="L44" s="15">
        <f>J44+K44</f>
        <v>200760.12</v>
      </c>
    </row>
    <row r="45" spans="1:12" ht="36" outlineLevel="2" x14ac:dyDescent="0.3">
      <c r="A45" s="8" t="s">
        <v>88</v>
      </c>
      <c r="B45" s="27" t="s">
        <v>72</v>
      </c>
      <c r="C45" s="13"/>
      <c r="D45" s="18" t="s">
        <v>43</v>
      </c>
      <c r="E45" s="19">
        <v>1</v>
      </c>
      <c r="F45" s="20">
        <v>42.57</v>
      </c>
      <c r="G45" s="28">
        <v>3736</v>
      </c>
      <c r="H45" s="10"/>
      <c r="I45" s="10"/>
      <c r="J45" s="22">
        <f>ROUND(ROUND(G45, 2)*$F45, 2)</f>
        <v>159041.51999999999</v>
      </c>
      <c r="K45" s="10"/>
      <c r="L45" s="10"/>
    </row>
    <row r="46" spans="1:12" ht="17.100000000000001" customHeight="1" outlineLevel="1" x14ac:dyDescent="0.3">
      <c r="A46" s="8" t="s">
        <v>89</v>
      </c>
      <c r="B46" s="9" t="s">
        <v>90</v>
      </c>
      <c r="C46" s="9"/>
      <c r="D46" s="9"/>
      <c r="E46" s="9"/>
      <c r="F46" s="9"/>
      <c r="G46" s="10"/>
      <c r="H46" s="10"/>
      <c r="I46" s="10"/>
      <c r="J46" s="11">
        <f>SUM(J47,J52)</f>
        <v>11955.2</v>
      </c>
      <c r="K46" s="11">
        <f>SUM(K47,K52)</f>
        <v>3136</v>
      </c>
      <c r="L46" s="11">
        <f>SUM(L47,L52)</f>
        <v>15091.2</v>
      </c>
    </row>
    <row r="47" spans="1:12" ht="17.100000000000001" customHeight="1" outlineLevel="1" x14ac:dyDescent="0.3">
      <c r="A47" s="8" t="s">
        <v>91</v>
      </c>
      <c r="B47" s="9" t="s">
        <v>26</v>
      </c>
      <c r="C47" s="9"/>
      <c r="D47" s="9"/>
      <c r="E47" s="9"/>
      <c r="F47" s="9"/>
      <c r="G47" s="10"/>
      <c r="H47" s="10"/>
      <c r="I47" s="10"/>
      <c r="J47" s="11">
        <f>SUM(J48,J50)</f>
        <v>0</v>
      </c>
      <c r="K47" s="11">
        <f>SUM(K48,K50)</f>
        <v>0</v>
      </c>
      <c r="L47" s="11">
        <f>SUM(L48,L50)</f>
        <v>0</v>
      </c>
    </row>
    <row r="48" spans="1:12" ht="54" outlineLevel="2" x14ac:dyDescent="0.3">
      <c r="A48" s="8" t="s">
        <v>92</v>
      </c>
      <c r="B48" s="12" t="s">
        <v>28</v>
      </c>
      <c r="C48" s="13" t="s">
        <v>93</v>
      </c>
      <c r="D48" s="13" t="s">
        <v>30</v>
      </c>
      <c r="E48" s="14">
        <v>1</v>
      </c>
      <c r="F48" s="14">
        <v>0.96</v>
      </c>
      <c r="G48" s="15">
        <f>IFERROR(ROUND(SUM(J49)/$F48, 2),0)</f>
        <v>0</v>
      </c>
      <c r="H48" s="16"/>
      <c r="I48" s="15">
        <f>G48+ROUND(H48, 2)</f>
        <v>0</v>
      </c>
      <c r="J48" s="15">
        <f>ROUND(G48*$F48, 2)</f>
        <v>0</v>
      </c>
      <c r="K48" s="15">
        <f>ROUND($F48*ROUND(H48, 2), 2)</f>
        <v>0</v>
      </c>
      <c r="L48" s="15">
        <f>J48+K48</f>
        <v>0</v>
      </c>
    </row>
    <row r="49" spans="1:12" ht="18" outlineLevel="2" x14ac:dyDescent="0.3">
      <c r="A49" s="8" t="s">
        <v>94</v>
      </c>
      <c r="B49" s="17" t="s">
        <v>32</v>
      </c>
      <c r="C49" s="13"/>
      <c r="D49" s="18" t="s">
        <v>30</v>
      </c>
      <c r="E49" s="19">
        <v>1.1000000000000001</v>
      </c>
      <c r="F49" s="20">
        <v>1.056</v>
      </c>
      <c r="G49" s="21"/>
      <c r="H49" s="10"/>
      <c r="I49" s="10"/>
      <c r="J49" s="22">
        <f>ROUND(ROUND(G49, 2)*$F49, 2)</f>
        <v>0</v>
      </c>
      <c r="K49" s="10"/>
      <c r="L49" s="10"/>
    </row>
    <row r="50" spans="1:12" ht="90" outlineLevel="2" x14ac:dyDescent="0.3">
      <c r="A50" s="8" t="s">
        <v>95</v>
      </c>
      <c r="B50" s="12" t="s">
        <v>58</v>
      </c>
      <c r="C50" s="13" t="s">
        <v>96</v>
      </c>
      <c r="D50" s="13" t="s">
        <v>30</v>
      </c>
      <c r="E50" s="14">
        <v>1</v>
      </c>
      <c r="F50" s="14">
        <v>0.48</v>
      </c>
      <c r="G50" s="15">
        <f>IFERROR(ROUND(SUM(J51)/$F50, 2),0)</f>
        <v>0</v>
      </c>
      <c r="H50" s="16"/>
      <c r="I50" s="15">
        <f>G50+ROUND(H50, 2)</f>
        <v>0</v>
      </c>
      <c r="J50" s="15">
        <f>ROUND(G50*$F50, 2)</f>
        <v>0</v>
      </c>
      <c r="K50" s="15">
        <f>ROUND($F50*ROUND(H50, 2), 2)</f>
        <v>0</v>
      </c>
      <c r="L50" s="15">
        <f>J50+K50</f>
        <v>0</v>
      </c>
    </row>
    <row r="51" spans="1:12" ht="18" outlineLevel="2" x14ac:dyDescent="0.3">
      <c r="A51" s="8" t="s">
        <v>97</v>
      </c>
      <c r="B51" s="17" t="s">
        <v>61</v>
      </c>
      <c r="C51" s="13"/>
      <c r="D51" s="18" t="s">
        <v>30</v>
      </c>
      <c r="E51" s="19">
        <v>1.25</v>
      </c>
      <c r="F51" s="20">
        <v>0.6</v>
      </c>
      <c r="G51" s="21"/>
      <c r="H51" s="10"/>
      <c r="I51" s="10"/>
      <c r="J51" s="22">
        <f>ROUND(ROUND(G51, 2)*$F51, 2)</f>
        <v>0</v>
      </c>
      <c r="K51" s="10"/>
      <c r="L51" s="10"/>
    </row>
    <row r="52" spans="1:12" ht="17.100000000000001" customHeight="1" outlineLevel="1" x14ac:dyDescent="0.3">
      <c r="A52" s="8" t="s">
        <v>98</v>
      </c>
      <c r="B52" s="9" t="s">
        <v>39</v>
      </c>
      <c r="C52" s="9"/>
      <c r="D52" s="9"/>
      <c r="E52" s="9"/>
      <c r="F52" s="9"/>
      <c r="G52" s="10"/>
      <c r="H52" s="10"/>
      <c r="I52" s="10"/>
      <c r="J52" s="11">
        <f>SUM(J53,J55)</f>
        <v>11955.2</v>
      </c>
      <c r="K52" s="11">
        <f>SUM(K53,K55)</f>
        <v>3136</v>
      </c>
      <c r="L52" s="11">
        <f>SUM(L53,L55)</f>
        <v>15091.2</v>
      </c>
    </row>
    <row r="53" spans="1:12" ht="36" outlineLevel="2" x14ac:dyDescent="0.3">
      <c r="A53" s="8" t="s">
        <v>99</v>
      </c>
      <c r="B53" s="12" t="s">
        <v>64</v>
      </c>
      <c r="C53" s="13" t="s">
        <v>100</v>
      </c>
      <c r="D53" s="13" t="s">
        <v>43</v>
      </c>
      <c r="E53" s="14">
        <v>1</v>
      </c>
      <c r="F53" s="14">
        <v>3.2</v>
      </c>
      <c r="G53" s="15">
        <f>IFERROR(ROUND(SUM(J54)/$F53, 2),0)</f>
        <v>0</v>
      </c>
      <c r="H53" s="16"/>
      <c r="I53" s="15">
        <f>G53+ROUND(H53, 2)</f>
        <v>0</v>
      </c>
      <c r="J53" s="15">
        <f>ROUND(G53*$F53, 2)</f>
        <v>0</v>
      </c>
      <c r="K53" s="15">
        <f>ROUND($F53*ROUND(H53, 2), 2)</f>
        <v>0</v>
      </c>
      <c r="L53" s="15">
        <f>J53+K53</f>
        <v>0</v>
      </c>
    </row>
    <row r="54" spans="1:12" ht="18" outlineLevel="2" x14ac:dyDescent="0.3">
      <c r="A54" s="8" t="s">
        <v>101</v>
      </c>
      <c r="B54" s="17" t="s">
        <v>67</v>
      </c>
      <c r="C54" s="13"/>
      <c r="D54" s="18" t="s">
        <v>30</v>
      </c>
      <c r="E54" s="19">
        <v>0.04</v>
      </c>
      <c r="F54" s="19">
        <v>0.128</v>
      </c>
      <c r="G54" s="21"/>
      <c r="H54" s="10"/>
      <c r="I54" s="10"/>
      <c r="J54" s="22">
        <f>ROUND(ROUND(G54, 2)*$F54, 2)</f>
        <v>0</v>
      </c>
      <c r="K54" s="10"/>
      <c r="L54" s="10"/>
    </row>
    <row r="55" spans="1:12" ht="144" outlineLevel="2" x14ac:dyDescent="0.3">
      <c r="A55" s="8" t="s">
        <v>102</v>
      </c>
      <c r="B55" s="25" t="s">
        <v>69</v>
      </c>
      <c r="C55" s="13" t="s">
        <v>103</v>
      </c>
      <c r="D55" s="13" t="s">
        <v>43</v>
      </c>
      <c r="E55" s="14">
        <v>1</v>
      </c>
      <c r="F55" s="14">
        <v>3.2</v>
      </c>
      <c r="G55" s="15">
        <f>IFERROR(ROUND(SUM(J56)/$F55, 2),0)</f>
        <v>3736</v>
      </c>
      <c r="H55" s="26">
        <v>980</v>
      </c>
      <c r="I55" s="15">
        <f>G55+ROUND(H55, 2)</f>
        <v>4716</v>
      </c>
      <c r="J55" s="15">
        <f>ROUND(G55*$F55, 2)</f>
        <v>11955.2</v>
      </c>
      <c r="K55" s="15">
        <f>ROUND($F55*ROUND(H55, 2), 2)</f>
        <v>3136</v>
      </c>
      <c r="L55" s="15">
        <f>J55+K55</f>
        <v>15091.2</v>
      </c>
    </row>
    <row r="56" spans="1:12" ht="36" outlineLevel="2" x14ac:dyDescent="0.3">
      <c r="A56" s="8" t="s">
        <v>104</v>
      </c>
      <c r="B56" s="27" t="s">
        <v>72</v>
      </c>
      <c r="C56" s="13"/>
      <c r="D56" s="18" t="s">
        <v>43</v>
      </c>
      <c r="E56" s="19">
        <v>1</v>
      </c>
      <c r="F56" s="20">
        <v>3.2</v>
      </c>
      <c r="G56" s="28">
        <v>3736</v>
      </c>
      <c r="H56" s="10"/>
      <c r="I56" s="10"/>
      <c r="J56" s="22">
        <f>ROUND(ROUND(G56, 2)*$F56, 2)</f>
        <v>11955.2</v>
      </c>
      <c r="K56" s="10"/>
      <c r="L56" s="10"/>
    </row>
    <row r="57" spans="1:12" ht="17.100000000000001" customHeight="1" outlineLevel="1" x14ac:dyDescent="0.3">
      <c r="A57" s="8" t="s">
        <v>105</v>
      </c>
      <c r="B57" s="9" t="s">
        <v>106</v>
      </c>
      <c r="C57" s="9"/>
      <c r="D57" s="9"/>
      <c r="E57" s="9"/>
      <c r="F57" s="9"/>
      <c r="G57" s="10"/>
      <c r="H57" s="10"/>
      <c r="I57" s="10"/>
      <c r="J57" s="11">
        <f>SUM(J58,J63)</f>
        <v>10181.25</v>
      </c>
      <c r="K57" s="11">
        <f>SUM(K58,K63)</f>
        <v>2362.5</v>
      </c>
      <c r="L57" s="11">
        <f>SUM(L58,L63)</f>
        <v>12543.75</v>
      </c>
    </row>
    <row r="58" spans="1:12" ht="17.100000000000001" customHeight="1" outlineLevel="1" x14ac:dyDescent="0.3">
      <c r="A58" s="8" t="s">
        <v>107</v>
      </c>
      <c r="B58" s="9" t="s">
        <v>26</v>
      </c>
      <c r="C58" s="9"/>
      <c r="D58" s="9"/>
      <c r="E58" s="9"/>
      <c r="F58" s="9"/>
      <c r="G58" s="10"/>
      <c r="H58" s="10"/>
      <c r="I58" s="10"/>
      <c r="J58" s="11">
        <f>SUM(J59,J61)</f>
        <v>0</v>
      </c>
      <c r="K58" s="11">
        <f>SUM(K59,K61)</f>
        <v>0</v>
      </c>
      <c r="L58" s="11">
        <f>SUM(L59,L61)</f>
        <v>0</v>
      </c>
    </row>
    <row r="59" spans="1:12" ht="54" outlineLevel="2" x14ac:dyDescent="0.3">
      <c r="A59" s="8" t="s">
        <v>108</v>
      </c>
      <c r="B59" s="12" t="s">
        <v>28</v>
      </c>
      <c r="C59" s="13" t="s">
        <v>109</v>
      </c>
      <c r="D59" s="13" t="s">
        <v>30</v>
      </c>
      <c r="E59" s="14">
        <v>1</v>
      </c>
      <c r="F59" s="14">
        <v>0.67500000000000004</v>
      </c>
      <c r="G59" s="15">
        <f>IFERROR(ROUND(SUM(J60)/$F59, 2),0)</f>
        <v>0</v>
      </c>
      <c r="H59" s="16"/>
      <c r="I59" s="15">
        <f>G59+ROUND(H59, 2)</f>
        <v>0</v>
      </c>
      <c r="J59" s="15">
        <f>ROUND(G59*$F59, 2)</f>
        <v>0</v>
      </c>
      <c r="K59" s="15">
        <f>ROUND($F59*ROUND(H59, 2), 2)</f>
        <v>0</v>
      </c>
      <c r="L59" s="15">
        <f>J59+K59</f>
        <v>0</v>
      </c>
    </row>
    <row r="60" spans="1:12" ht="18" outlineLevel="2" x14ac:dyDescent="0.3">
      <c r="A60" s="8" t="s">
        <v>110</v>
      </c>
      <c r="B60" s="17" t="s">
        <v>32</v>
      </c>
      <c r="C60" s="13"/>
      <c r="D60" s="18" t="s">
        <v>30</v>
      </c>
      <c r="E60" s="19">
        <v>1.1000000000000001</v>
      </c>
      <c r="F60" s="20">
        <v>0.74299999999999999</v>
      </c>
      <c r="G60" s="21"/>
      <c r="H60" s="10"/>
      <c r="I60" s="10"/>
      <c r="J60" s="22">
        <f>ROUND(ROUND(G60, 2)*$F60, 2)</f>
        <v>0</v>
      </c>
      <c r="K60" s="10"/>
      <c r="L60" s="10"/>
    </row>
    <row r="61" spans="1:12" ht="90" outlineLevel="2" x14ac:dyDescent="0.3">
      <c r="A61" s="8" t="s">
        <v>111</v>
      </c>
      <c r="B61" s="12" t="s">
        <v>58</v>
      </c>
      <c r="C61" s="13" t="s">
        <v>112</v>
      </c>
      <c r="D61" s="13" t="s">
        <v>30</v>
      </c>
      <c r="E61" s="14">
        <v>1</v>
      </c>
      <c r="F61" s="14">
        <v>0.34</v>
      </c>
      <c r="G61" s="15">
        <f>IFERROR(ROUND(SUM(J62)/$F61, 2),0)</f>
        <v>0</v>
      </c>
      <c r="H61" s="16"/>
      <c r="I61" s="15">
        <f>G61+ROUND(H61, 2)</f>
        <v>0</v>
      </c>
      <c r="J61" s="15">
        <f>ROUND(G61*$F61, 2)</f>
        <v>0</v>
      </c>
      <c r="K61" s="15">
        <f>ROUND($F61*ROUND(H61, 2), 2)</f>
        <v>0</v>
      </c>
      <c r="L61" s="15">
        <f>J61+K61</f>
        <v>0</v>
      </c>
    </row>
    <row r="62" spans="1:12" ht="18" outlineLevel="2" x14ac:dyDescent="0.3">
      <c r="A62" s="8" t="s">
        <v>113</v>
      </c>
      <c r="B62" s="17" t="s">
        <v>61</v>
      </c>
      <c r="C62" s="13"/>
      <c r="D62" s="18" t="s">
        <v>30</v>
      </c>
      <c r="E62" s="19">
        <v>1.25</v>
      </c>
      <c r="F62" s="20">
        <v>0.42499999999999999</v>
      </c>
      <c r="G62" s="21"/>
      <c r="H62" s="10"/>
      <c r="I62" s="10"/>
      <c r="J62" s="22">
        <f>ROUND(ROUND(G62, 2)*$F62, 2)</f>
        <v>0</v>
      </c>
      <c r="K62" s="10"/>
      <c r="L62" s="10"/>
    </row>
    <row r="63" spans="1:12" ht="17.100000000000001" customHeight="1" outlineLevel="1" x14ac:dyDescent="0.3">
      <c r="A63" s="8" t="s">
        <v>114</v>
      </c>
      <c r="B63" s="9" t="s">
        <v>39</v>
      </c>
      <c r="C63" s="9"/>
      <c r="D63" s="9"/>
      <c r="E63" s="9"/>
      <c r="F63" s="9"/>
      <c r="G63" s="10"/>
      <c r="H63" s="10"/>
      <c r="I63" s="10"/>
      <c r="J63" s="11">
        <f>SUM(J64,J66)</f>
        <v>10181.25</v>
      </c>
      <c r="K63" s="11">
        <f>SUM(K64,K66)</f>
        <v>2362.5</v>
      </c>
      <c r="L63" s="11">
        <f>SUM(L64,L66)</f>
        <v>12543.75</v>
      </c>
    </row>
    <row r="64" spans="1:12" ht="36" outlineLevel="2" x14ac:dyDescent="0.3">
      <c r="A64" s="8" t="s">
        <v>115</v>
      </c>
      <c r="B64" s="12" t="s">
        <v>64</v>
      </c>
      <c r="C64" s="13" t="s">
        <v>116</v>
      </c>
      <c r="D64" s="13" t="s">
        <v>43</v>
      </c>
      <c r="E64" s="14">
        <v>1</v>
      </c>
      <c r="F64" s="14">
        <v>2.25</v>
      </c>
      <c r="G64" s="15">
        <f>IFERROR(ROUND(SUM(J65)/$F64, 2),0)</f>
        <v>0</v>
      </c>
      <c r="H64" s="16"/>
      <c r="I64" s="15">
        <f>G64+ROUND(H64, 2)</f>
        <v>0</v>
      </c>
      <c r="J64" s="15">
        <f>ROUND(G64*$F64, 2)</f>
        <v>0</v>
      </c>
      <c r="K64" s="15">
        <f>ROUND($F64*ROUND(H64, 2), 2)</f>
        <v>0</v>
      </c>
      <c r="L64" s="15">
        <f>J64+K64</f>
        <v>0</v>
      </c>
    </row>
    <row r="65" spans="1:12" ht="18" outlineLevel="2" x14ac:dyDescent="0.3">
      <c r="A65" s="8" t="s">
        <v>117</v>
      </c>
      <c r="B65" s="17" t="s">
        <v>67</v>
      </c>
      <c r="C65" s="13"/>
      <c r="D65" s="18" t="s">
        <v>30</v>
      </c>
      <c r="E65" s="19">
        <v>0.04</v>
      </c>
      <c r="F65" s="19">
        <v>0.09</v>
      </c>
      <c r="G65" s="21"/>
      <c r="H65" s="10"/>
      <c r="I65" s="10"/>
      <c r="J65" s="22">
        <f>ROUND(ROUND(G65, 2)*$F65, 2)</f>
        <v>0</v>
      </c>
      <c r="K65" s="10"/>
      <c r="L65" s="10"/>
    </row>
    <row r="66" spans="1:12" ht="144" outlineLevel="2" x14ac:dyDescent="0.3">
      <c r="A66" s="8" t="s">
        <v>118</v>
      </c>
      <c r="B66" s="25" t="s">
        <v>69</v>
      </c>
      <c r="C66" s="13" t="s">
        <v>119</v>
      </c>
      <c r="D66" s="13" t="s">
        <v>43</v>
      </c>
      <c r="E66" s="14">
        <v>1</v>
      </c>
      <c r="F66" s="14">
        <v>2.25</v>
      </c>
      <c r="G66" s="15">
        <f>IFERROR(ROUND(SUM(J67)/$F66, 2),0)</f>
        <v>4525</v>
      </c>
      <c r="H66" s="29">
        <v>1050</v>
      </c>
      <c r="I66" s="15">
        <f>G66+ROUND(H66, 2)</f>
        <v>5575</v>
      </c>
      <c r="J66" s="15">
        <f>ROUND(G66*$F66, 2)</f>
        <v>10181.25</v>
      </c>
      <c r="K66" s="15">
        <f>ROUND($F66*ROUND(H66, 2), 2)</f>
        <v>2362.5</v>
      </c>
      <c r="L66" s="15">
        <f>J66+K66</f>
        <v>12543.75</v>
      </c>
    </row>
    <row r="67" spans="1:12" ht="36" outlineLevel="2" x14ac:dyDescent="0.3">
      <c r="A67" s="8" t="s">
        <v>120</v>
      </c>
      <c r="B67" s="27" t="s">
        <v>72</v>
      </c>
      <c r="C67" s="13"/>
      <c r="D67" s="18" t="s">
        <v>43</v>
      </c>
      <c r="E67" s="19">
        <v>1</v>
      </c>
      <c r="F67" s="20">
        <v>2.25</v>
      </c>
      <c r="G67" s="28">
        <v>4525</v>
      </c>
      <c r="H67" s="10"/>
      <c r="I67" s="10"/>
      <c r="J67" s="22">
        <f>ROUND(ROUND(G67, 2)*$F67, 2)</f>
        <v>10181.25</v>
      </c>
      <c r="K67" s="10"/>
      <c r="L67" s="10"/>
    </row>
    <row r="68" spans="1:12" ht="17.100000000000001" customHeight="1" outlineLevel="1" x14ac:dyDescent="0.3">
      <c r="A68" s="8" t="s">
        <v>121</v>
      </c>
      <c r="B68" s="9" t="s">
        <v>122</v>
      </c>
      <c r="C68" s="9"/>
      <c r="D68" s="9"/>
      <c r="E68" s="9"/>
      <c r="F68" s="9"/>
      <c r="G68" s="10"/>
      <c r="H68" s="10"/>
      <c r="I68" s="10"/>
      <c r="J68" s="11">
        <f>SUM(J69,J74)</f>
        <v>344352.5</v>
      </c>
      <c r="K68" s="11">
        <f>SUM(K69,K74)</f>
        <v>79905</v>
      </c>
      <c r="L68" s="11">
        <f>SUM(L69,L74)</f>
        <v>424257.5</v>
      </c>
    </row>
    <row r="69" spans="1:12" ht="17.100000000000001" customHeight="1" outlineLevel="1" x14ac:dyDescent="0.3">
      <c r="A69" s="8" t="s">
        <v>123</v>
      </c>
      <c r="B69" s="9" t="s">
        <v>26</v>
      </c>
      <c r="C69" s="9"/>
      <c r="D69" s="9"/>
      <c r="E69" s="9"/>
      <c r="F69" s="9"/>
      <c r="G69" s="10"/>
      <c r="H69" s="10"/>
      <c r="I69" s="10"/>
      <c r="J69" s="11">
        <f>SUM(J70,J72)</f>
        <v>0</v>
      </c>
      <c r="K69" s="11">
        <f>SUM(K70,K72)</f>
        <v>0</v>
      </c>
      <c r="L69" s="11">
        <f>SUM(L70,L72)</f>
        <v>0</v>
      </c>
    </row>
    <row r="70" spans="1:12" ht="54" outlineLevel="2" x14ac:dyDescent="0.3">
      <c r="A70" s="8" t="s">
        <v>124</v>
      </c>
      <c r="B70" s="12" t="s">
        <v>28</v>
      </c>
      <c r="C70" s="13" t="s">
        <v>125</v>
      </c>
      <c r="D70" s="13" t="s">
        <v>30</v>
      </c>
      <c r="E70" s="14">
        <v>1</v>
      </c>
      <c r="F70" s="14">
        <v>22.83</v>
      </c>
      <c r="G70" s="15">
        <f>IFERROR(ROUND(SUM(J71)/$F70, 2),0)</f>
        <v>0</v>
      </c>
      <c r="H70" s="16"/>
      <c r="I70" s="15">
        <f>G70+ROUND(H70, 2)</f>
        <v>0</v>
      </c>
      <c r="J70" s="15">
        <f>ROUND(G70*$F70, 2)</f>
        <v>0</v>
      </c>
      <c r="K70" s="15">
        <f>ROUND($F70*ROUND(H70, 2), 2)</f>
        <v>0</v>
      </c>
      <c r="L70" s="15">
        <f>J70+K70</f>
        <v>0</v>
      </c>
    </row>
    <row r="71" spans="1:12" ht="18" outlineLevel="2" x14ac:dyDescent="0.3">
      <c r="A71" s="8" t="s">
        <v>126</v>
      </c>
      <c r="B71" s="17" t="s">
        <v>32</v>
      </c>
      <c r="C71" s="13"/>
      <c r="D71" s="18" t="s">
        <v>30</v>
      </c>
      <c r="E71" s="19">
        <v>1.1000000000000001</v>
      </c>
      <c r="F71" s="20">
        <v>25.113</v>
      </c>
      <c r="G71" s="21"/>
      <c r="H71" s="10"/>
      <c r="I71" s="10"/>
      <c r="J71" s="22">
        <f>ROUND(ROUND(G71, 2)*$F71, 2)</f>
        <v>0</v>
      </c>
      <c r="K71" s="10"/>
      <c r="L71" s="10"/>
    </row>
    <row r="72" spans="1:12" ht="90" outlineLevel="2" x14ac:dyDescent="0.3">
      <c r="A72" s="8" t="s">
        <v>127</v>
      </c>
      <c r="B72" s="12" t="s">
        <v>58</v>
      </c>
      <c r="C72" s="13" t="s">
        <v>128</v>
      </c>
      <c r="D72" s="13" t="s">
        <v>30</v>
      </c>
      <c r="E72" s="14">
        <v>1</v>
      </c>
      <c r="F72" s="14">
        <v>11.42</v>
      </c>
      <c r="G72" s="15">
        <f>IFERROR(ROUND(SUM(J73)/$F72, 2),0)</f>
        <v>0</v>
      </c>
      <c r="H72" s="16"/>
      <c r="I72" s="15">
        <f>G72+ROUND(H72, 2)</f>
        <v>0</v>
      </c>
      <c r="J72" s="15">
        <f>ROUND(G72*$F72, 2)</f>
        <v>0</v>
      </c>
      <c r="K72" s="15">
        <f>ROUND($F72*ROUND(H72, 2), 2)</f>
        <v>0</v>
      </c>
      <c r="L72" s="15">
        <f>J72+K72</f>
        <v>0</v>
      </c>
    </row>
    <row r="73" spans="1:12" ht="18" outlineLevel="2" x14ac:dyDescent="0.3">
      <c r="A73" s="8" t="s">
        <v>129</v>
      </c>
      <c r="B73" s="17" t="s">
        <v>61</v>
      </c>
      <c r="C73" s="13"/>
      <c r="D73" s="18" t="s">
        <v>30</v>
      </c>
      <c r="E73" s="19">
        <v>1.25</v>
      </c>
      <c r="F73" s="20">
        <v>14.275</v>
      </c>
      <c r="G73" s="21"/>
      <c r="H73" s="10"/>
      <c r="I73" s="10"/>
      <c r="J73" s="22">
        <f>ROUND(ROUND(G73, 2)*$F73, 2)</f>
        <v>0</v>
      </c>
      <c r="K73" s="10"/>
      <c r="L73" s="10"/>
    </row>
    <row r="74" spans="1:12" ht="17.100000000000001" customHeight="1" outlineLevel="1" x14ac:dyDescent="0.3">
      <c r="A74" s="8" t="s">
        <v>130</v>
      </c>
      <c r="B74" s="9" t="s">
        <v>39</v>
      </c>
      <c r="C74" s="9"/>
      <c r="D74" s="9"/>
      <c r="E74" s="9"/>
      <c r="F74" s="9"/>
      <c r="G74" s="10"/>
      <c r="H74" s="10"/>
      <c r="I74" s="10"/>
      <c r="J74" s="11">
        <f>SUM(J75,J77)</f>
        <v>344352.5</v>
      </c>
      <c r="K74" s="11">
        <f>SUM(K75,K77)</f>
        <v>79905</v>
      </c>
      <c r="L74" s="11">
        <f>SUM(L75,L77)</f>
        <v>424257.5</v>
      </c>
    </row>
    <row r="75" spans="1:12" ht="36" outlineLevel="2" x14ac:dyDescent="0.3">
      <c r="A75" s="8" t="s">
        <v>131</v>
      </c>
      <c r="B75" s="12" t="s">
        <v>64</v>
      </c>
      <c r="C75" s="13" t="s">
        <v>132</v>
      </c>
      <c r="D75" s="13" t="s">
        <v>43</v>
      </c>
      <c r="E75" s="14">
        <v>1</v>
      </c>
      <c r="F75" s="14">
        <v>76.099999999999994</v>
      </c>
      <c r="G75" s="15">
        <f>IFERROR(ROUND(SUM(J76)/$F75, 2),0)</f>
        <v>0</v>
      </c>
      <c r="H75" s="16"/>
      <c r="I75" s="15">
        <f>G75+ROUND(H75, 2)</f>
        <v>0</v>
      </c>
      <c r="J75" s="15">
        <f>ROUND(G75*$F75, 2)</f>
        <v>0</v>
      </c>
      <c r="K75" s="15">
        <f>ROUND($F75*ROUND(H75, 2), 2)</f>
        <v>0</v>
      </c>
      <c r="L75" s="15">
        <f>J75+K75</f>
        <v>0</v>
      </c>
    </row>
    <row r="76" spans="1:12" ht="18" outlineLevel="2" x14ac:dyDescent="0.3">
      <c r="A76" s="8" t="s">
        <v>133</v>
      </c>
      <c r="B76" s="17" t="s">
        <v>67</v>
      </c>
      <c r="C76" s="13"/>
      <c r="D76" s="18" t="s">
        <v>30</v>
      </c>
      <c r="E76" s="19">
        <v>0.04</v>
      </c>
      <c r="F76" s="19">
        <v>3.044</v>
      </c>
      <c r="G76" s="21"/>
      <c r="H76" s="10"/>
      <c r="I76" s="10"/>
      <c r="J76" s="22">
        <f>ROUND(ROUND(G76, 2)*$F76, 2)</f>
        <v>0</v>
      </c>
      <c r="K76" s="10"/>
      <c r="L76" s="10"/>
    </row>
    <row r="77" spans="1:12" ht="144" outlineLevel="2" x14ac:dyDescent="0.3">
      <c r="A77" s="8" t="s">
        <v>134</v>
      </c>
      <c r="B77" s="25" t="s">
        <v>69</v>
      </c>
      <c r="C77" s="13" t="s">
        <v>135</v>
      </c>
      <c r="D77" s="13" t="s">
        <v>43</v>
      </c>
      <c r="E77" s="14">
        <v>1</v>
      </c>
      <c r="F77" s="14">
        <v>76.099999999999994</v>
      </c>
      <c r="G77" s="15">
        <f>IFERROR(ROUND(SUM(J78)/$F77, 2),0)</f>
        <v>4525</v>
      </c>
      <c r="H77" s="29">
        <v>1050</v>
      </c>
      <c r="I77" s="15">
        <f>G77+ROUND(H77, 2)</f>
        <v>5575</v>
      </c>
      <c r="J77" s="15">
        <f>ROUND(G77*$F77, 2)</f>
        <v>344352.5</v>
      </c>
      <c r="K77" s="15">
        <f>ROUND($F77*ROUND(H77, 2), 2)</f>
        <v>79905</v>
      </c>
      <c r="L77" s="15">
        <f>J77+K77</f>
        <v>424257.5</v>
      </c>
    </row>
    <row r="78" spans="1:12" ht="36" outlineLevel="2" x14ac:dyDescent="0.3">
      <c r="A78" s="8" t="s">
        <v>136</v>
      </c>
      <c r="B78" s="27" t="s">
        <v>72</v>
      </c>
      <c r="C78" s="13"/>
      <c r="D78" s="18" t="s">
        <v>43</v>
      </c>
      <c r="E78" s="19">
        <v>1</v>
      </c>
      <c r="F78" s="20">
        <v>76.099999999999994</v>
      </c>
      <c r="G78" s="28">
        <v>4525</v>
      </c>
      <c r="H78" s="10"/>
      <c r="I78" s="10"/>
      <c r="J78" s="22">
        <f>ROUND(ROUND(G78, 2)*$F78, 2)</f>
        <v>344352.5</v>
      </c>
      <c r="K78" s="10"/>
      <c r="L78" s="10"/>
    </row>
    <row r="79" spans="1:12" ht="17.100000000000001" customHeight="1" outlineLevel="1" x14ac:dyDescent="0.3">
      <c r="A79" s="8" t="s">
        <v>137</v>
      </c>
      <c r="B79" s="9" t="s">
        <v>138</v>
      </c>
      <c r="C79" s="9"/>
      <c r="D79" s="9"/>
      <c r="E79" s="9"/>
      <c r="F79" s="9"/>
      <c r="G79" s="10"/>
      <c r="H79" s="10"/>
      <c r="I79" s="10"/>
      <c r="J79" s="11">
        <f>SUM(J80,J85)</f>
        <v>49322.5</v>
      </c>
      <c r="K79" s="11">
        <f>SUM(K80,K85)</f>
        <v>11445</v>
      </c>
      <c r="L79" s="11">
        <f>SUM(L80,L85)</f>
        <v>60767.5</v>
      </c>
    </row>
    <row r="80" spans="1:12" ht="17.100000000000001" customHeight="1" outlineLevel="1" x14ac:dyDescent="0.3">
      <c r="A80" s="8" t="s">
        <v>139</v>
      </c>
      <c r="B80" s="9" t="s">
        <v>26</v>
      </c>
      <c r="C80" s="9"/>
      <c r="D80" s="9"/>
      <c r="E80" s="9"/>
      <c r="F80" s="9"/>
      <c r="G80" s="10"/>
      <c r="H80" s="10"/>
      <c r="I80" s="10"/>
      <c r="J80" s="11">
        <f>SUM(J81,J83)</f>
        <v>0</v>
      </c>
      <c r="K80" s="11">
        <f>SUM(K81,K83)</f>
        <v>0</v>
      </c>
      <c r="L80" s="11">
        <f>SUM(L81,L83)</f>
        <v>0</v>
      </c>
    </row>
    <row r="81" spans="1:12" ht="54" outlineLevel="2" x14ac:dyDescent="0.3">
      <c r="A81" s="8" t="s">
        <v>140</v>
      </c>
      <c r="B81" s="12" t="s">
        <v>28</v>
      </c>
      <c r="C81" s="13"/>
      <c r="D81" s="13" t="s">
        <v>30</v>
      </c>
      <c r="E81" s="14">
        <v>1</v>
      </c>
      <c r="F81" s="14">
        <v>3.27</v>
      </c>
      <c r="G81" s="15">
        <f>IFERROR(ROUND(SUM(J82)/$F81, 2),0)</f>
        <v>0</v>
      </c>
      <c r="H81" s="16"/>
      <c r="I81" s="15">
        <f>G81+ROUND(H81, 2)</f>
        <v>0</v>
      </c>
      <c r="J81" s="15">
        <f>ROUND(G81*$F81, 2)</f>
        <v>0</v>
      </c>
      <c r="K81" s="15">
        <f>ROUND($F81*ROUND(H81, 2), 2)</f>
        <v>0</v>
      </c>
      <c r="L81" s="15">
        <f>J81+K81</f>
        <v>0</v>
      </c>
    </row>
    <row r="82" spans="1:12" ht="36" outlineLevel="2" x14ac:dyDescent="0.3">
      <c r="A82" s="8" t="s">
        <v>141</v>
      </c>
      <c r="B82" s="17" t="s">
        <v>32</v>
      </c>
      <c r="C82" s="13" t="s">
        <v>142</v>
      </c>
      <c r="D82" s="18" t="s">
        <v>30</v>
      </c>
      <c r="E82" s="19">
        <v>1.1000000000000001</v>
      </c>
      <c r="F82" s="20">
        <v>3.597</v>
      </c>
      <c r="G82" s="21"/>
      <c r="H82" s="10"/>
      <c r="I82" s="10"/>
      <c r="J82" s="22">
        <f>ROUND(ROUND(G82, 2)*$F82, 2)</f>
        <v>0</v>
      </c>
      <c r="K82" s="10"/>
      <c r="L82" s="10"/>
    </row>
    <row r="83" spans="1:12" ht="90" outlineLevel="2" x14ac:dyDescent="0.3">
      <c r="A83" s="8" t="s">
        <v>143</v>
      </c>
      <c r="B83" s="12" t="s">
        <v>58</v>
      </c>
      <c r="C83" s="13" t="s">
        <v>144</v>
      </c>
      <c r="D83" s="13" t="s">
        <v>30</v>
      </c>
      <c r="E83" s="14">
        <v>1</v>
      </c>
      <c r="F83" s="14">
        <v>1.64</v>
      </c>
      <c r="G83" s="15">
        <f>IFERROR(ROUND(SUM(J84)/$F83, 2),0)</f>
        <v>0</v>
      </c>
      <c r="H83" s="16"/>
      <c r="I83" s="15">
        <f>G83+ROUND(H83, 2)</f>
        <v>0</v>
      </c>
      <c r="J83" s="15">
        <f>ROUND(G83*$F83, 2)</f>
        <v>0</v>
      </c>
      <c r="K83" s="15">
        <f>ROUND($F83*ROUND(H83, 2), 2)</f>
        <v>0</v>
      </c>
      <c r="L83" s="15">
        <f>J83+K83</f>
        <v>0</v>
      </c>
    </row>
    <row r="84" spans="1:12" ht="18" outlineLevel="2" x14ac:dyDescent="0.3">
      <c r="A84" s="8" t="s">
        <v>145</v>
      </c>
      <c r="B84" s="17" t="s">
        <v>61</v>
      </c>
      <c r="C84" s="13"/>
      <c r="D84" s="18" t="s">
        <v>30</v>
      </c>
      <c r="E84" s="19">
        <v>1.25</v>
      </c>
      <c r="F84" s="20">
        <v>2.0499999999999998</v>
      </c>
      <c r="G84" s="21"/>
      <c r="H84" s="10"/>
      <c r="I84" s="10"/>
      <c r="J84" s="22">
        <f>ROUND(ROUND(G84, 2)*$F84, 2)</f>
        <v>0</v>
      </c>
      <c r="K84" s="10"/>
      <c r="L84" s="10"/>
    </row>
    <row r="85" spans="1:12" ht="17.100000000000001" customHeight="1" outlineLevel="1" x14ac:dyDescent="0.3">
      <c r="A85" s="8" t="s">
        <v>146</v>
      </c>
      <c r="B85" s="9" t="s">
        <v>39</v>
      </c>
      <c r="C85" s="9"/>
      <c r="D85" s="9"/>
      <c r="E85" s="9"/>
      <c r="F85" s="9"/>
      <c r="G85" s="10"/>
      <c r="H85" s="10"/>
      <c r="I85" s="10"/>
      <c r="J85" s="11">
        <f>SUM(J86,J88)</f>
        <v>49322.5</v>
      </c>
      <c r="K85" s="11">
        <f>SUM(K86,K88)</f>
        <v>11445</v>
      </c>
      <c r="L85" s="11">
        <f>SUM(L86,L88)</f>
        <v>60767.5</v>
      </c>
    </row>
    <row r="86" spans="1:12" ht="36" outlineLevel="2" x14ac:dyDescent="0.3">
      <c r="A86" s="8" t="s">
        <v>147</v>
      </c>
      <c r="B86" s="12" t="s">
        <v>64</v>
      </c>
      <c r="C86" s="13" t="s">
        <v>148</v>
      </c>
      <c r="D86" s="13" t="s">
        <v>43</v>
      </c>
      <c r="E86" s="14">
        <v>1</v>
      </c>
      <c r="F86" s="14">
        <v>10.9</v>
      </c>
      <c r="G86" s="15">
        <f>IFERROR(ROUND(SUM(J87)/$F86, 2),0)</f>
        <v>0</v>
      </c>
      <c r="H86" s="16"/>
      <c r="I86" s="15">
        <f>G86+ROUND(H86, 2)</f>
        <v>0</v>
      </c>
      <c r="J86" s="15">
        <f>ROUND(G86*$F86, 2)</f>
        <v>0</v>
      </c>
      <c r="K86" s="15">
        <f>ROUND($F86*ROUND(H86, 2), 2)</f>
        <v>0</v>
      </c>
      <c r="L86" s="15">
        <f>J86+K86</f>
        <v>0</v>
      </c>
    </row>
    <row r="87" spans="1:12" ht="18" outlineLevel="2" x14ac:dyDescent="0.3">
      <c r="A87" s="8" t="s">
        <v>149</v>
      </c>
      <c r="B87" s="17" t="s">
        <v>67</v>
      </c>
      <c r="C87" s="13"/>
      <c r="D87" s="18" t="s">
        <v>30</v>
      </c>
      <c r="E87" s="19">
        <v>0.04</v>
      </c>
      <c r="F87" s="19">
        <v>0.436</v>
      </c>
      <c r="G87" s="21"/>
      <c r="H87" s="10"/>
      <c r="I87" s="10"/>
      <c r="J87" s="22">
        <f>ROUND(ROUND(G87, 2)*$F87, 2)</f>
        <v>0</v>
      </c>
      <c r="K87" s="10"/>
      <c r="L87" s="10"/>
    </row>
    <row r="88" spans="1:12" ht="144" outlineLevel="2" x14ac:dyDescent="0.3">
      <c r="A88" s="8" t="s">
        <v>150</v>
      </c>
      <c r="B88" s="25" t="s">
        <v>69</v>
      </c>
      <c r="C88" s="13" t="s">
        <v>151</v>
      </c>
      <c r="D88" s="13" t="s">
        <v>43</v>
      </c>
      <c r="E88" s="14">
        <v>1</v>
      </c>
      <c r="F88" s="14">
        <v>10.9</v>
      </c>
      <c r="G88" s="15">
        <f>IFERROR(ROUND(SUM(J89)/$F88, 2),0)</f>
        <v>4525</v>
      </c>
      <c r="H88" s="29">
        <v>1050</v>
      </c>
      <c r="I88" s="15">
        <f>G88+ROUND(H88, 2)</f>
        <v>5575</v>
      </c>
      <c r="J88" s="15">
        <f>ROUND(G88*$F88, 2)</f>
        <v>49322.5</v>
      </c>
      <c r="K88" s="15">
        <f>ROUND($F88*ROUND(H88, 2), 2)</f>
        <v>11445</v>
      </c>
      <c r="L88" s="15">
        <f>J88+K88</f>
        <v>60767.5</v>
      </c>
    </row>
    <row r="89" spans="1:12" ht="36" outlineLevel="2" x14ac:dyDescent="0.3">
      <c r="A89" s="8" t="s">
        <v>152</v>
      </c>
      <c r="B89" s="27" t="s">
        <v>72</v>
      </c>
      <c r="C89" s="13"/>
      <c r="D89" s="18" t="s">
        <v>43</v>
      </c>
      <c r="E89" s="19">
        <v>1</v>
      </c>
      <c r="F89" s="20">
        <v>10.9</v>
      </c>
      <c r="G89" s="28">
        <v>4525</v>
      </c>
      <c r="H89" s="10"/>
      <c r="I89" s="10"/>
      <c r="J89" s="22">
        <f>ROUND(ROUND(G89, 2)*$F89, 2)</f>
        <v>49322.5</v>
      </c>
      <c r="K89" s="10"/>
      <c r="L89" s="10"/>
    </row>
    <row r="90" spans="1:12" ht="17.100000000000001" customHeight="1" outlineLevel="1" x14ac:dyDescent="0.3">
      <c r="A90" s="8" t="s">
        <v>153</v>
      </c>
      <c r="B90" s="9" t="s">
        <v>154</v>
      </c>
      <c r="C90" s="9"/>
      <c r="D90" s="9"/>
      <c r="E90" s="9"/>
      <c r="F90" s="9"/>
      <c r="G90" s="10"/>
      <c r="H90" s="10"/>
      <c r="I90" s="10"/>
      <c r="J90" s="11">
        <f>SUM(J91,J98)</f>
        <v>29170.42</v>
      </c>
      <c r="K90" s="11">
        <f>SUM(K91,K98)</f>
        <v>0</v>
      </c>
      <c r="L90" s="11">
        <f>SUM(L91,L98)</f>
        <v>29170.42</v>
      </c>
    </row>
    <row r="91" spans="1:12" ht="17.100000000000001" customHeight="1" outlineLevel="1" x14ac:dyDescent="0.3">
      <c r="A91" s="8" t="s">
        <v>155</v>
      </c>
      <c r="B91" s="9" t="s">
        <v>26</v>
      </c>
      <c r="C91" s="9"/>
      <c r="D91" s="9"/>
      <c r="E91" s="9"/>
      <c r="F91" s="9"/>
      <c r="G91" s="10"/>
      <c r="H91" s="10"/>
      <c r="I91" s="10"/>
      <c r="J91" s="11">
        <f>SUM(J92,J94,J96)</f>
        <v>29170.42</v>
      </c>
      <c r="K91" s="11">
        <f>SUM(K92,K94,K96)</f>
        <v>0</v>
      </c>
      <c r="L91" s="11">
        <f>SUM(L92,L94,L96)</f>
        <v>29170.42</v>
      </c>
    </row>
    <row r="92" spans="1:12" ht="36" outlineLevel="2" x14ac:dyDescent="0.3">
      <c r="A92" s="8" t="s">
        <v>156</v>
      </c>
      <c r="B92" s="12" t="s">
        <v>157</v>
      </c>
      <c r="C92" s="13" t="s">
        <v>158</v>
      </c>
      <c r="D92" s="13" t="s">
        <v>30</v>
      </c>
      <c r="E92" s="14">
        <v>1</v>
      </c>
      <c r="F92" s="14">
        <v>1.702</v>
      </c>
      <c r="G92" s="15">
        <f>IFERROR(ROUND(SUM(J93)/$F92, 2),0)</f>
        <v>0</v>
      </c>
      <c r="H92" s="16"/>
      <c r="I92" s="15">
        <f>G92+ROUND(H92, 2)</f>
        <v>0</v>
      </c>
      <c r="J92" s="15">
        <f>ROUND(G92*$F92, 2)</f>
        <v>0</v>
      </c>
      <c r="K92" s="15">
        <f>ROUND($F92*ROUND(H92, 2), 2)</f>
        <v>0</v>
      </c>
      <c r="L92" s="15">
        <f>J92+K92</f>
        <v>0</v>
      </c>
    </row>
    <row r="93" spans="1:12" ht="18" outlineLevel="2" x14ac:dyDescent="0.3">
      <c r="A93" s="8" t="s">
        <v>159</v>
      </c>
      <c r="B93" s="17" t="s">
        <v>160</v>
      </c>
      <c r="C93" s="13"/>
      <c r="D93" s="18" t="s">
        <v>30</v>
      </c>
      <c r="E93" s="19">
        <v>1</v>
      </c>
      <c r="F93" s="20">
        <v>1.702</v>
      </c>
      <c r="G93" s="21"/>
      <c r="H93" s="10"/>
      <c r="I93" s="10"/>
      <c r="J93" s="22">
        <f>ROUND(ROUND(G93, 2)*$F93, 2)</f>
        <v>0</v>
      </c>
      <c r="K93" s="10"/>
      <c r="L93" s="10"/>
    </row>
    <row r="94" spans="1:12" ht="54" outlineLevel="2" x14ac:dyDescent="0.3">
      <c r="A94" s="8" t="s">
        <v>161</v>
      </c>
      <c r="B94" s="12" t="s">
        <v>28</v>
      </c>
      <c r="C94" s="13" t="s">
        <v>162</v>
      </c>
      <c r="D94" s="13" t="s">
        <v>30</v>
      </c>
      <c r="E94" s="14">
        <v>1</v>
      </c>
      <c r="F94" s="14">
        <v>12.768000000000001</v>
      </c>
      <c r="G94" s="15">
        <f>IFERROR(ROUND(SUM(J95)/$F94, 2),0)</f>
        <v>0</v>
      </c>
      <c r="H94" s="16"/>
      <c r="I94" s="15">
        <f>G94+ROUND(H94, 2)</f>
        <v>0</v>
      </c>
      <c r="J94" s="15">
        <f>ROUND(G94*$F94, 2)</f>
        <v>0</v>
      </c>
      <c r="K94" s="15">
        <f>ROUND($F94*ROUND(H94, 2), 2)</f>
        <v>0</v>
      </c>
      <c r="L94" s="15">
        <f>J94+K94</f>
        <v>0</v>
      </c>
    </row>
    <row r="95" spans="1:12" ht="18" outlineLevel="2" x14ac:dyDescent="0.3">
      <c r="A95" s="8" t="s">
        <v>163</v>
      </c>
      <c r="B95" s="17" t="s">
        <v>32</v>
      </c>
      <c r="C95" s="13"/>
      <c r="D95" s="18" t="s">
        <v>30</v>
      </c>
      <c r="E95" s="19">
        <v>1.1000000000000001</v>
      </c>
      <c r="F95" s="20">
        <v>14.045</v>
      </c>
      <c r="G95" s="21"/>
      <c r="H95" s="10"/>
      <c r="I95" s="10"/>
      <c r="J95" s="22">
        <f>ROUND(ROUND(G95, 2)*$F95, 2)</f>
        <v>0</v>
      </c>
      <c r="K95" s="10"/>
      <c r="L95" s="10"/>
    </row>
    <row r="96" spans="1:12" ht="36" outlineLevel="2" x14ac:dyDescent="0.3">
      <c r="A96" s="8" t="s">
        <v>164</v>
      </c>
      <c r="B96" s="12" t="s">
        <v>34</v>
      </c>
      <c r="C96" s="13" t="s">
        <v>165</v>
      </c>
      <c r="D96" s="13" t="s">
        <v>30</v>
      </c>
      <c r="E96" s="14">
        <v>1</v>
      </c>
      <c r="F96" s="14">
        <v>5.1070000000000002</v>
      </c>
      <c r="G96" s="15">
        <f>IFERROR(ROUND(SUM(J97)/$F96, 2),0)</f>
        <v>5711.85</v>
      </c>
      <c r="H96" s="16"/>
      <c r="I96" s="15">
        <f>G96+ROUND(H96, 2)</f>
        <v>5711.85</v>
      </c>
      <c r="J96" s="15">
        <f>ROUND(G96*$F96, 2)</f>
        <v>29170.42</v>
      </c>
      <c r="K96" s="15">
        <f>ROUND($F96*ROUND(H96, 2), 2)</f>
        <v>0</v>
      </c>
      <c r="L96" s="15">
        <f>J96+K96</f>
        <v>29170.42</v>
      </c>
    </row>
    <row r="97" spans="1:12" ht="18" outlineLevel="2" x14ac:dyDescent="0.3">
      <c r="A97" s="8" t="s">
        <v>166</v>
      </c>
      <c r="B97" s="23" t="s">
        <v>37</v>
      </c>
      <c r="C97" s="13"/>
      <c r="D97" s="18" t="s">
        <v>30</v>
      </c>
      <c r="E97" s="19">
        <v>1.02</v>
      </c>
      <c r="F97" s="20">
        <v>5.2089999999999996</v>
      </c>
      <c r="G97" s="24">
        <v>5600</v>
      </c>
      <c r="H97" s="10"/>
      <c r="I97" s="10"/>
      <c r="J97" s="22">
        <f>ROUND(ROUND(G97, 2)*$F97, 2)</f>
        <v>29170.400000000001</v>
      </c>
      <c r="K97" s="10"/>
      <c r="L97" s="10"/>
    </row>
    <row r="98" spans="1:12" ht="17.100000000000001" customHeight="1" outlineLevel="1" x14ac:dyDescent="0.3">
      <c r="A98" s="8" t="s">
        <v>167</v>
      </c>
      <c r="B98" s="9" t="s">
        <v>39</v>
      </c>
      <c r="C98" s="9"/>
      <c r="D98" s="9"/>
      <c r="E98" s="9"/>
      <c r="F98" s="9"/>
      <c r="G98" s="10"/>
      <c r="H98" s="10"/>
      <c r="I98" s="10"/>
      <c r="J98" s="11">
        <f>SUM(J99)</f>
        <v>0</v>
      </c>
      <c r="K98" s="11">
        <f>SUM(K99)</f>
        <v>0</v>
      </c>
      <c r="L98" s="11">
        <f>SUM(L99)</f>
        <v>0</v>
      </c>
    </row>
    <row r="99" spans="1:12" ht="144" outlineLevel="2" x14ac:dyDescent="0.3">
      <c r="A99" s="8" t="s">
        <v>168</v>
      </c>
      <c r="B99" s="12" t="s">
        <v>169</v>
      </c>
      <c r="C99" s="13" t="s">
        <v>170</v>
      </c>
      <c r="D99" s="13" t="s">
        <v>43</v>
      </c>
      <c r="E99" s="14">
        <v>1</v>
      </c>
      <c r="F99" s="14">
        <v>42.56</v>
      </c>
      <c r="G99" s="15">
        <f>IFERROR(ROUND(SUM(J100)/$F99, 2),0)</f>
        <v>0</v>
      </c>
      <c r="H99" s="16"/>
      <c r="I99" s="15">
        <f>G99+ROUND(H99, 2)</f>
        <v>0</v>
      </c>
      <c r="J99" s="15">
        <f>ROUND(G99*$F99, 2)</f>
        <v>0</v>
      </c>
      <c r="K99" s="15">
        <f>ROUND($F99*ROUND(H99, 2), 2)</f>
        <v>0</v>
      </c>
      <c r="L99" s="15">
        <f>J99+K99</f>
        <v>0</v>
      </c>
    </row>
    <row r="100" spans="1:12" ht="54" outlineLevel="2" x14ac:dyDescent="0.3">
      <c r="A100" s="8" t="s">
        <v>171</v>
      </c>
      <c r="B100" s="30" t="s">
        <v>172</v>
      </c>
      <c r="C100" s="13"/>
      <c r="D100" s="18" t="s">
        <v>43</v>
      </c>
      <c r="E100" s="19">
        <v>1.05</v>
      </c>
      <c r="F100" s="20">
        <v>44.688000000000002</v>
      </c>
      <c r="G100" s="21"/>
      <c r="H100" s="10"/>
      <c r="I100" s="10"/>
      <c r="J100" s="22">
        <f>ROUND(ROUND(G100, 2)*$F100, 2)</f>
        <v>0</v>
      </c>
      <c r="K100" s="10"/>
      <c r="L100" s="10"/>
    </row>
    <row r="101" spans="1:12" ht="17.100000000000001" customHeight="1" outlineLevel="1" x14ac:dyDescent="0.3">
      <c r="A101" s="8" t="s">
        <v>173</v>
      </c>
      <c r="B101" s="9" t="s">
        <v>174</v>
      </c>
      <c r="C101" s="9"/>
      <c r="D101" s="9"/>
      <c r="E101" s="9"/>
      <c r="F101" s="9"/>
      <c r="G101" s="10"/>
      <c r="H101" s="10"/>
      <c r="I101" s="10"/>
      <c r="J101" s="11">
        <f>SUM(J102,J109)</f>
        <v>58172.84</v>
      </c>
      <c r="K101" s="11">
        <f>SUM(K102,K109)</f>
        <v>0</v>
      </c>
      <c r="L101" s="11">
        <f>SUM(L102,L109)</f>
        <v>58172.84</v>
      </c>
    </row>
    <row r="102" spans="1:12" ht="17.100000000000001" customHeight="1" outlineLevel="1" x14ac:dyDescent="0.3">
      <c r="A102" s="8" t="s">
        <v>175</v>
      </c>
      <c r="B102" s="9" t="s">
        <v>26</v>
      </c>
      <c r="C102" s="9"/>
      <c r="D102" s="9"/>
      <c r="E102" s="9"/>
      <c r="F102" s="9"/>
      <c r="G102" s="10"/>
      <c r="H102" s="10"/>
      <c r="I102" s="10"/>
      <c r="J102" s="11">
        <f>SUM(J103,J105,J107)</f>
        <v>58172.84</v>
      </c>
      <c r="K102" s="11">
        <f>SUM(K103,K105,K107)</f>
        <v>0</v>
      </c>
      <c r="L102" s="11">
        <f>SUM(L103,L105,L107)</f>
        <v>58172.84</v>
      </c>
    </row>
    <row r="103" spans="1:12" ht="36" outlineLevel="2" x14ac:dyDescent="0.3">
      <c r="A103" s="8" t="s">
        <v>176</v>
      </c>
      <c r="B103" s="12" t="s">
        <v>157</v>
      </c>
      <c r="C103" s="13" t="s">
        <v>177</v>
      </c>
      <c r="D103" s="13" t="s">
        <v>30</v>
      </c>
      <c r="E103" s="14">
        <v>1</v>
      </c>
      <c r="F103" s="14">
        <v>3.395</v>
      </c>
      <c r="G103" s="15">
        <f>IFERROR(ROUND(SUM(J104)/$F103, 2),0)</f>
        <v>0</v>
      </c>
      <c r="H103" s="16"/>
      <c r="I103" s="15">
        <f>G103+ROUND(H103, 2)</f>
        <v>0</v>
      </c>
      <c r="J103" s="15">
        <f>ROUND(G103*$F103, 2)</f>
        <v>0</v>
      </c>
      <c r="K103" s="15">
        <f>ROUND($F103*ROUND(H103, 2), 2)</f>
        <v>0</v>
      </c>
      <c r="L103" s="15">
        <f>J103+K103</f>
        <v>0</v>
      </c>
    </row>
    <row r="104" spans="1:12" ht="18" outlineLevel="2" x14ac:dyDescent="0.3">
      <c r="A104" s="8" t="s">
        <v>178</v>
      </c>
      <c r="B104" s="17" t="s">
        <v>160</v>
      </c>
      <c r="C104" s="13"/>
      <c r="D104" s="18" t="s">
        <v>30</v>
      </c>
      <c r="E104" s="19">
        <v>1</v>
      </c>
      <c r="F104" s="20">
        <v>3.395</v>
      </c>
      <c r="G104" s="21"/>
      <c r="H104" s="10"/>
      <c r="I104" s="10"/>
      <c r="J104" s="22">
        <f>ROUND(ROUND(G104, 2)*$F104, 2)</f>
        <v>0</v>
      </c>
      <c r="K104" s="10"/>
      <c r="L104" s="10"/>
    </row>
    <row r="105" spans="1:12" ht="54" outlineLevel="2" x14ac:dyDescent="0.3">
      <c r="A105" s="8" t="s">
        <v>179</v>
      </c>
      <c r="B105" s="12" t="s">
        <v>28</v>
      </c>
      <c r="C105" s="13" t="s">
        <v>180</v>
      </c>
      <c r="D105" s="13" t="s">
        <v>30</v>
      </c>
      <c r="E105" s="14">
        <v>1</v>
      </c>
      <c r="F105" s="14">
        <v>25.460999999999999</v>
      </c>
      <c r="G105" s="15">
        <f>IFERROR(ROUND(SUM(J106)/$F105, 2),0)</f>
        <v>0</v>
      </c>
      <c r="H105" s="16"/>
      <c r="I105" s="15">
        <f>G105+ROUND(H105, 2)</f>
        <v>0</v>
      </c>
      <c r="J105" s="15">
        <f>ROUND(G105*$F105, 2)</f>
        <v>0</v>
      </c>
      <c r="K105" s="15">
        <f>ROUND($F105*ROUND(H105, 2), 2)</f>
        <v>0</v>
      </c>
      <c r="L105" s="15">
        <f>J105+K105</f>
        <v>0</v>
      </c>
    </row>
    <row r="106" spans="1:12" ht="18" outlineLevel="2" x14ac:dyDescent="0.3">
      <c r="A106" s="8" t="s">
        <v>181</v>
      </c>
      <c r="B106" s="17" t="s">
        <v>32</v>
      </c>
      <c r="C106" s="13"/>
      <c r="D106" s="18" t="s">
        <v>30</v>
      </c>
      <c r="E106" s="19">
        <v>1.1000000000000001</v>
      </c>
      <c r="F106" s="20">
        <v>28.007000000000001</v>
      </c>
      <c r="G106" s="21"/>
      <c r="H106" s="10"/>
      <c r="I106" s="10"/>
      <c r="J106" s="22">
        <f>ROUND(ROUND(G106, 2)*$F106, 2)</f>
        <v>0</v>
      </c>
      <c r="K106" s="10"/>
      <c r="L106" s="10"/>
    </row>
    <row r="107" spans="1:12" ht="36" outlineLevel="2" x14ac:dyDescent="0.3">
      <c r="A107" s="8" t="s">
        <v>182</v>
      </c>
      <c r="B107" s="12" t="s">
        <v>34</v>
      </c>
      <c r="C107" s="13" t="s">
        <v>183</v>
      </c>
      <c r="D107" s="13" t="s">
        <v>30</v>
      </c>
      <c r="E107" s="14">
        <v>1</v>
      </c>
      <c r="F107" s="14">
        <v>10.183999999999999</v>
      </c>
      <c r="G107" s="15">
        <f>IFERROR(ROUND(SUM(J108)/$F107, 2),0)</f>
        <v>5712.18</v>
      </c>
      <c r="H107" s="16"/>
      <c r="I107" s="15">
        <f>G107+ROUND(H107, 2)</f>
        <v>5712.18</v>
      </c>
      <c r="J107" s="15">
        <f>ROUND(G107*$F107, 2)</f>
        <v>58172.84</v>
      </c>
      <c r="K107" s="15">
        <f>ROUND($F107*ROUND(H107, 2), 2)</f>
        <v>0</v>
      </c>
      <c r="L107" s="15">
        <f>J107+K107</f>
        <v>58172.84</v>
      </c>
    </row>
    <row r="108" spans="1:12" ht="18" outlineLevel="2" x14ac:dyDescent="0.3">
      <c r="A108" s="8" t="s">
        <v>184</v>
      </c>
      <c r="B108" s="23" t="s">
        <v>37</v>
      </c>
      <c r="C108" s="13"/>
      <c r="D108" s="18" t="s">
        <v>30</v>
      </c>
      <c r="E108" s="19">
        <v>1.02</v>
      </c>
      <c r="F108" s="20">
        <v>10.388</v>
      </c>
      <c r="G108" s="24">
        <v>5600</v>
      </c>
      <c r="H108" s="10"/>
      <c r="I108" s="10"/>
      <c r="J108" s="22">
        <f>ROUND(ROUND(G108, 2)*$F108, 2)</f>
        <v>58172.800000000003</v>
      </c>
      <c r="K108" s="10"/>
      <c r="L108" s="10"/>
    </row>
    <row r="109" spans="1:12" ht="17.100000000000001" customHeight="1" outlineLevel="1" x14ac:dyDescent="0.3">
      <c r="A109" s="8" t="s">
        <v>185</v>
      </c>
      <c r="B109" s="9" t="s">
        <v>39</v>
      </c>
      <c r="C109" s="9"/>
      <c r="D109" s="9"/>
      <c r="E109" s="9"/>
      <c r="F109" s="9"/>
      <c r="G109" s="10"/>
      <c r="H109" s="10"/>
      <c r="I109" s="10"/>
      <c r="J109" s="11">
        <f>SUM(J110)</f>
        <v>0</v>
      </c>
      <c r="K109" s="11">
        <f>SUM(K110)</f>
        <v>0</v>
      </c>
      <c r="L109" s="11">
        <f>SUM(L110)</f>
        <v>0</v>
      </c>
    </row>
    <row r="110" spans="1:12" ht="144" outlineLevel="2" x14ac:dyDescent="0.3">
      <c r="A110" s="8" t="s">
        <v>186</v>
      </c>
      <c r="B110" s="12" t="s">
        <v>169</v>
      </c>
      <c r="C110" s="13" t="s">
        <v>187</v>
      </c>
      <c r="D110" s="13" t="s">
        <v>43</v>
      </c>
      <c r="E110" s="14">
        <v>1</v>
      </c>
      <c r="F110" s="14">
        <v>84.87</v>
      </c>
      <c r="G110" s="15">
        <f>IFERROR(ROUND(SUM(J111)/$F110, 2),0)</f>
        <v>0</v>
      </c>
      <c r="H110" s="16"/>
      <c r="I110" s="15">
        <f>G110+ROUND(H110, 2)</f>
        <v>0</v>
      </c>
      <c r="J110" s="15">
        <f>ROUND(G110*$F110, 2)</f>
        <v>0</v>
      </c>
      <c r="K110" s="15">
        <f>ROUND($F110*ROUND(H110, 2), 2)</f>
        <v>0</v>
      </c>
      <c r="L110" s="15">
        <f>J110+K110</f>
        <v>0</v>
      </c>
    </row>
    <row r="111" spans="1:12" ht="54" outlineLevel="2" x14ac:dyDescent="0.3">
      <c r="A111" s="8" t="s">
        <v>188</v>
      </c>
      <c r="B111" s="30" t="s">
        <v>189</v>
      </c>
      <c r="C111" s="13"/>
      <c r="D111" s="18" t="s">
        <v>43</v>
      </c>
      <c r="E111" s="19">
        <v>1.05</v>
      </c>
      <c r="F111" s="20">
        <v>89.114000000000004</v>
      </c>
      <c r="G111" s="21"/>
      <c r="H111" s="10"/>
      <c r="I111" s="10"/>
      <c r="J111" s="22">
        <f>ROUND(ROUND(G111, 2)*$F111, 2)</f>
        <v>0</v>
      </c>
      <c r="K111" s="10"/>
      <c r="L111" s="10"/>
    </row>
    <row r="112" spans="1:12" ht="17.100000000000001" customHeight="1" outlineLevel="1" x14ac:dyDescent="0.3">
      <c r="A112" s="8" t="s">
        <v>190</v>
      </c>
      <c r="B112" s="9" t="s">
        <v>191</v>
      </c>
      <c r="C112" s="9"/>
      <c r="D112" s="9"/>
      <c r="E112" s="9"/>
      <c r="F112" s="9"/>
      <c r="G112" s="10"/>
      <c r="H112" s="10"/>
      <c r="I112" s="10"/>
      <c r="J112" s="11">
        <f>SUM(J113,J120)</f>
        <v>87354.38</v>
      </c>
      <c r="K112" s="11">
        <f>SUM(K113,K120)</f>
        <v>0</v>
      </c>
      <c r="L112" s="11">
        <f>SUM(L113,L120)</f>
        <v>87354.38</v>
      </c>
    </row>
    <row r="113" spans="1:12" ht="17.100000000000001" customHeight="1" outlineLevel="1" x14ac:dyDescent="0.3">
      <c r="A113" s="8" t="s">
        <v>192</v>
      </c>
      <c r="B113" s="9" t="s">
        <v>26</v>
      </c>
      <c r="C113" s="9"/>
      <c r="D113" s="9"/>
      <c r="E113" s="9"/>
      <c r="F113" s="9"/>
      <c r="G113" s="10"/>
      <c r="H113" s="10"/>
      <c r="I113" s="10"/>
      <c r="J113" s="11">
        <f>SUM(J114,J116,J118)</f>
        <v>87354.38</v>
      </c>
      <c r="K113" s="11">
        <f>SUM(K114,K116,K118)</f>
        <v>0</v>
      </c>
      <c r="L113" s="11">
        <f>SUM(L114,L116,L118)</f>
        <v>87354.38</v>
      </c>
    </row>
    <row r="114" spans="1:12" ht="36" outlineLevel="2" x14ac:dyDescent="0.3">
      <c r="A114" s="8" t="s">
        <v>193</v>
      </c>
      <c r="B114" s="12" t="s">
        <v>157</v>
      </c>
      <c r="C114" s="13" t="s">
        <v>194</v>
      </c>
      <c r="D114" s="13" t="s">
        <v>30</v>
      </c>
      <c r="E114" s="14">
        <v>1</v>
      </c>
      <c r="F114" s="14">
        <v>5.0979999999999999</v>
      </c>
      <c r="G114" s="15">
        <f>IFERROR(ROUND(SUM(J115)/$F114, 2),0)</f>
        <v>0</v>
      </c>
      <c r="H114" s="16"/>
      <c r="I114" s="15">
        <f>G114+ROUND(H114, 2)</f>
        <v>0</v>
      </c>
      <c r="J114" s="15">
        <f>ROUND(G114*$F114, 2)</f>
        <v>0</v>
      </c>
      <c r="K114" s="15">
        <f>ROUND($F114*ROUND(H114, 2), 2)</f>
        <v>0</v>
      </c>
      <c r="L114" s="15">
        <f>J114+K114</f>
        <v>0</v>
      </c>
    </row>
    <row r="115" spans="1:12" ht="18" outlineLevel="2" x14ac:dyDescent="0.3">
      <c r="A115" s="8" t="s">
        <v>195</v>
      </c>
      <c r="B115" s="17" t="s">
        <v>160</v>
      </c>
      <c r="C115" s="13"/>
      <c r="D115" s="18" t="s">
        <v>30</v>
      </c>
      <c r="E115" s="19">
        <v>1</v>
      </c>
      <c r="F115" s="20">
        <v>5.0979999999999999</v>
      </c>
      <c r="G115" s="21"/>
      <c r="H115" s="10"/>
      <c r="I115" s="10"/>
      <c r="J115" s="22">
        <f>ROUND(ROUND(G115, 2)*$F115, 2)</f>
        <v>0</v>
      </c>
      <c r="K115" s="10"/>
      <c r="L115" s="10"/>
    </row>
    <row r="116" spans="1:12" ht="54" outlineLevel="2" x14ac:dyDescent="0.3">
      <c r="A116" s="8" t="s">
        <v>196</v>
      </c>
      <c r="B116" s="12" t="s">
        <v>28</v>
      </c>
      <c r="C116" s="13" t="s">
        <v>197</v>
      </c>
      <c r="D116" s="13" t="s">
        <v>30</v>
      </c>
      <c r="E116" s="14">
        <v>1</v>
      </c>
      <c r="F116" s="14">
        <v>38.231999999999999</v>
      </c>
      <c r="G116" s="15">
        <f>IFERROR(ROUND(SUM(J117)/$F116, 2),0)</f>
        <v>0</v>
      </c>
      <c r="H116" s="16"/>
      <c r="I116" s="15">
        <f>G116+ROUND(H116, 2)</f>
        <v>0</v>
      </c>
      <c r="J116" s="15">
        <f>ROUND(G116*$F116, 2)</f>
        <v>0</v>
      </c>
      <c r="K116" s="15">
        <f>ROUND($F116*ROUND(H116, 2), 2)</f>
        <v>0</v>
      </c>
      <c r="L116" s="15">
        <f>J116+K116</f>
        <v>0</v>
      </c>
    </row>
    <row r="117" spans="1:12" ht="18" outlineLevel="2" x14ac:dyDescent="0.3">
      <c r="A117" s="8" t="s">
        <v>198</v>
      </c>
      <c r="B117" s="17" t="s">
        <v>32</v>
      </c>
      <c r="C117" s="13"/>
      <c r="D117" s="18" t="s">
        <v>30</v>
      </c>
      <c r="E117" s="19">
        <v>1.1000000000000001</v>
      </c>
      <c r="F117" s="20">
        <v>42.055</v>
      </c>
      <c r="G117" s="21"/>
      <c r="H117" s="10"/>
      <c r="I117" s="10"/>
      <c r="J117" s="22">
        <f>ROUND(ROUND(G117, 2)*$F117, 2)</f>
        <v>0</v>
      </c>
      <c r="K117" s="10"/>
      <c r="L117" s="10"/>
    </row>
    <row r="118" spans="1:12" ht="36" outlineLevel="2" x14ac:dyDescent="0.3">
      <c r="A118" s="8" t="s">
        <v>199</v>
      </c>
      <c r="B118" s="12" t="s">
        <v>34</v>
      </c>
      <c r="C118" s="13" t="s">
        <v>200</v>
      </c>
      <c r="D118" s="13" t="s">
        <v>30</v>
      </c>
      <c r="E118" s="14">
        <v>1</v>
      </c>
      <c r="F118" s="14">
        <v>15.292999999999999</v>
      </c>
      <c r="G118" s="15">
        <f>IFERROR(ROUND(SUM(J119)/$F118, 2),0)</f>
        <v>5712.05</v>
      </c>
      <c r="H118" s="16"/>
      <c r="I118" s="15">
        <f>G118+ROUND(H118, 2)</f>
        <v>5712.05</v>
      </c>
      <c r="J118" s="15">
        <f>ROUND(G118*$F118, 2)</f>
        <v>87354.38</v>
      </c>
      <c r="K118" s="15">
        <f>ROUND($F118*ROUND(H118, 2), 2)</f>
        <v>0</v>
      </c>
      <c r="L118" s="15">
        <f>J118+K118</f>
        <v>87354.38</v>
      </c>
    </row>
    <row r="119" spans="1:12" ht="18" outlineLevel="2" x14ac:dyDescent="0.3">
      <c r="A119" s="8" t="s">
        <v>201</v>
      </c>
      <c r="B119" s="23" t="s">
        <v>37</v>
      </c>
      <c r="C119" s="13"/>
      <c r="D119" s="18" t="s">
        <v>30</v>
      </c>
      <c r="E119" s="19">
        <v>1.02</v>
      </c>
      <c r="F119" s="20">
        <v>15.599</v>
      </c>
      <c r="G119" s="24">
        <v>5600</v>
      </c>
      <c r="H119" s="10"/>
      <c r="I119" s="10"/>
      <c r="J119" s="22">
        <f>ROUND(ROUND(G119, 2)*$F119, 2)</f>
        <v>87354.4</v>
      </c>
      <c r="K119" s="10"/>
      <c r="L119" s="10"/>
    </row>
    <row r="120" spans="1:12" ht="17.100000000000001" customHeight="1" outlineLevel="1" x14ac:dyDescent="0.3">
      <c r="A120" s="8" t="s">
        <v>202</v>
      </c>
      <c r="B120" s="9" t="s">
        <v>39</v>
      </c>
      <c r="C120" s="9"/>
      <c r="D120" s="9"/>
      <c r="E120" s="9"/>
      <c r="F120" s="9"/>
      <c r="G120" s="10"/>
      <c r="H120" s="10"/>
      <c r="I120" s="10"/>
      <c r="J120" s="11">
        <f>SUM(J121)</f>
        <v>0</v>
      </c>
      <c r="K120" s="11">
        <f>SUM(K121)</f>
        <v>0</v>
      </c>
      <c r="L120" s="11">
        <f>SUM(L121)</f>
        <v>0</v>
      </c>
    </row>
    <row r="121" spans="1:12" ht="144" outlineLevel="2" x14ac:dyDescent="0.3">
      <c r="A121" s="8" t="s">
        <v>203</v>
      </c>
      <c r="B121" s="12" t="s">
        <v>169</v>
      </c>
      <c r="C121" s="13" t="s">
        <v>204</v>
      </c>
      <c r="D121" s="13" t="s">
        <v>43</v>
      </c>
      <c r="E121" s="14">
        <v>1</v>
      </c>
      <c r="F121" s="14">
        <v>127.44</v>
      </c>
      <c r="G121" s="15">
        <f>IFERROR(ROUND(SUM(J122)/$F121, 2),0)</f>
        <v>0</v>
      </c>
      <c r="H121" s="16"/>
      <c r="I121" s="15">
        <f>G121+ROUND(H121, 2)</f>
        <v>0</v>
      </c>
      <c r="J121" s="15">
        <f>ROUND(G121*$F121, 2)</f>
        <v>0</v>
      </c>
      <c r="K121" s="15">
        <f>ROUND($F121*ROUND(H121, 2), 2)</f>
        <v>0</v>
      </c>
      <c r="L121" s="15">
        <f>J121+K121</f>
        <v>0</v>
      </c>
    </row>
    <row r="122" spans="1:12" ht="54" outlineLevel="2" x14ac:dyDescent="0.3">
      <c r="A122" s="8" t="s">
        <v>205</v>
      </c>
      <c r="B122" s="30" t="s">
        <v>206</v>
      </c>
      <c r="C122" s="13"/>
      <c r="D122" s="18" t="s">
        <v>43</v>
      </c>
      <c r="E122" s="19">
        <v>1.05</v>
      </c>
      <c r="F122" s="20">
        <v>133.81200000000001</v>
      </c>
      <c r="G122" s="21"/>
      <c r="H122" s="10"/>
      <c r="I122" s="10"/>
      <c r="J122" s="22">
        <f>ROUND(ROUND(G122, 2)*$F122, 2)</f>
        <v>0</v>
      </c>
      <c r="K122" s="10"/>
      <c r="L122" s="10"/>
    </row>
    <row r="123" spans="1:12" ht="17.100000000000001" customHeight="1" outlineLevel="1" x14ac:dyDescent="0.3">
      <c r="A123" s="8" t="s">
        <v>207</v>
      </c>
      <c r="B123" s="9" t="s">
        <v>208</v>
      </c>
      <c r="C123" s="9"/>
      <c r="D123" s="9"/>
      <c r="E123" s="9"/>
      <c r="F123" s="9"/>
      <c r="G123" s="10"/>
      <c r="H123" s="10"/>
      <c r="I123" s="10"/>
      <c r="J123" s="11">
        <f>SUM(J124,J131)</f>
        <v>42699.97</v>
      </c>
      <c r="K123" s="11">
        <f>SUM(K124,K131)</f>
        <v>0</v>
      </c>
      <c r="L123" s="11">
        <f>SUM(L124,L131)</f>
        <v>42699.97</v>
      </c>
    </row>
    <row r="124" spans="1:12" ht="17.100000000000001" customHeight="1" outlineLevel="1" x14ac:dyDescent="0.3">
      <c r="A124" s="8" t="s">
        <v>209</v>
      </c>
      <c r="B124" s="9" t="s">
        <v>26</v>
      </c>
      <c r="C124" s="9"/>
      <c r="D124" s="9"/>
      <c r="E124" s="9"/>
      <c r="F124" s="9"/>
      <c r="G124" s="10"/>
      <c r="H124" s="10"/>
      <c r="I124" s="10"/>
      <c r="J124" s="11">
        <f>SUM(J125,J127,J129)</f>
        <v>42699.97</v>
      </c>
      <c r="K124" s="11">
        <f>SUM(K125,K127,K129)</f>
        <v>0</v>
      </c>
      <c r="L124" s="11">
        <f>SUM(L125,L127,L129)</f>
        <v>42699.97</v>
      </c>
    </row>
    <row r="125" spans="1:12" ht="36" outlineLevel="2" x14ac:dyDescent="0.3">
      <c r="A125" s="8" t="s">
        <v>210</v>
      </c>
      <c r="B125" s="12" t="s">
        <v>157</v>
      </c>
      <c r="C125" s="13" t="s">
        <v>211</v>
      </c>
      <c r="D125" s="13" t="s">
        <v>30</v>
      </c>
      <c r="E125" s="14">
        <v>1</v>
      </c>
      <c r="F125" s="14">
        <v>1.661</v>
      </c>
      <c r="G125" s="15">
        <f>IFERROR(ROUND(SUM(J126)/$F125, 2),0)</f>
        <v>0</v>
      </c>
      <c r="H125" s="16"/>
      <c r="I125" s="15">
        <f>G125+ROUND(H125, 2)</f>
        <v>0</v>
      </c>
      <c r="J125" s="15">
        <f>ROUND(G125*$F125, 2)</f>
        <v>0</v>
      </c>
      <c r="K125" s="15">
        <f>ROUND($F125*ROUND(H125, 2), 2)</f>
        <v>0</v>
      </c>
      <c r="L125" s="15">
        <f>J125+K125</f>
        <v>0</v>
      </c>
    </row>
    <row r="126" spans="1:12" ht="18" outlineLevel="2" x14ac:dyDescent="0.3">
      <c r="A126" s="8" t="s">
        <v>212</v>
      </c>
      <c r="B126" s="17" t="s">
        <v>160</v>
      </c>
      <c r="C126" s="13"/>
      <c r="D126" s="18" t="s">
        <v>30</v>
      </c>
      <c r="E126" s="19">
        <v>1</v>
      </c>
      <c r="F126" s="20">
        <v>1.661</v>
      </c>
      <c r="G126" s="21"/>
      <c r="H126" s="10"/>
      <c r="I126" s="10"/>
      <c r="J126" s="22">
        <f>ROUND(ROUND(G126, 2)*$F126, 2)</f>
        <v>0</v>
      </c>
      <c r="K126" s="10"/>
      <c r="L126" s="10"/>
    </row>
    <row r="127" spans="1:12" ht="54" outlineLevel="2" x14ac:dyDescent="0.3">
      <c r="A127" s="8" t="s">
        <v>213</v>
      </c>
      <c r="B127" s="12" t="s">
        <v>28</v>
      </c>
      <c r="C127" s="13" t="s">
        <v>214</v>
      </c>
      <c r="D127" s="13" t="s">
        <v>30</v>
      </c>
      <c r="E127" s="14">
        <v>1</v>
      </c>
      <c r="F127" s="14">
        <v>20.765000000000001</v>
      </c>
      <c r="G127" s="15">
        <f>IFERROR(ROUND(SUM(J128)/$F127, 2),0)</f>
        <v>0</v>
      </c>
      <c r="H127" s="16"/>
      <c r="I127" s="15">
        <f>G127+ROUND(H127, 2)</f>
        <v>0</v>
      </c>
      <c r="J127" s="15">
        <f>ROUND(G127*$F127, 2)</f>
        <v>0</v>
      </c>
      <c r="K127" s="15">
        <f>ROUND($F127*ROUND(H127, 2), 2)</f>
        <v>0</v>
      </c>
      <c r="L127" s="15">
        <f>J127+K127</f>
        <v>0</v>
      </c>
    </row>
    <row r="128" spans="1:12" ht="18" outlineLevel="2" x14ac:dyDescent="0.3">
      <c r="A128" s="8" t="s">
        <v>215</v>
      </c>
      <c r="B128" s="17" t="s">
        <v>32</v>
      </c>
      <c r="C128" s="13"/>
      <c r="D128" s="18" t="s">
        <v>30</v>
      </c>
      <c r="E128" s="19">
        <v>1.1000000000000001</v>
      </c>
      <c r="F128" s="20">
        <v>22.841999999999999</v>
      </c>
      <c r="G128" s="21"/>
      <c r="H128" s="10"/>
      <c r="I128" s="10"/>
      <c r="J128" s="22">
        <f>ROUND(ROUND(G128, 2)*$F128, 2)</f>
        <v>0</v>
      </c>
      <c r="K128" s="10"/>
      <c r="L128" s="10"/>
    </row>
    <row r="129" spans="1:12" ht="36" outlineLevel="2" x14ac:dyDescent="0.3">
      <c r="A129" s="8" t="s">
        <v>216</v>
      </c>
      <c r="B129" s="12" t="s">
        <v>34</v>
      </c>
      <c r="C129" s="13" t="s">
        <v>217</v>
      </c>
      <c r="D129" s="13" t="s">
        <v>30</v>
      </c>
      <c r="E129" s="14">
        <v>1</v>
      </c>
      <c r="F129" s="14">
        <v>7.4749999999999996</v>
      </c>
      <c r="G129" s="15">
        <f>IFERROR(ROUND(SUM(J130)/$F129, 2),0)</f>
        <v>5712.37</v>
      </c>
      <c r="H129" s="16"/>
      <c r="I129" s="15">
        <f>G129+ROUND(H129, 2)</f>
        <v>5712.37</v>
      </c>
      <c r="J129" s="15">
        <f>ROUND(G129*$F129, 2)</f>
        <v>42699.97</v>
      </c>
      <c r="K129" s="15">
        <f>ROUND($F129*ROUND(H129, 2), 2)</f>
        <v>0</v>
      </c>
      <c r="L129" s="15">
        <f>J129+K129</f>
        <v>42699.97</v>
      </c>
    </row>
    <row r="130" spans="1:12" ht="18" outlineLevel="2" x14ac:dyDescent="0.3">
      <c r="A130" s="8" t="s">
        <v>218</v>
      </c>
      <c r="B130" s="23" t="s">
        <v>37</v>
      </c>
      <c r="C130" s="13"/>
      <c r="D130" s="18" t="s">
        <v>30</v>
      </c>
      <c r="E130" s="19">
        <v>1.02</v>
      </c>
      <c r="F130" s="20">
        <v>7.625</v>
      </c>
      <c r="G130" s="24">
        <v>5600</v>
      </c>
      <c r="H130" s="10"/>
      <c r="I130" s="10"/>
      <c r="J130" s="22">
        <f>ROUND(ROUND(G130, 2)*$F130, 2)</f>
        <v>42700</v>
      </c>
      <c r="K130" s="10"/>
      <c r="L130" s="10"/>
    </row>
    <row r="131" spans="1:12" ht="17.100000000000001" customHeight="1" outlineLevel="1" x14ac:dyDescent="0.3">
      <c r="A131" s="8" t="s">
        <v>219</v>
      </c>
      <c r="B131" s="9" t="s">
        <v>39</v>
      </c>
      <c r="C131" s="9"/>
      <c r="D131" s="9"/>
      <c r="E131" s="9"/>
      <c r="F131" s="9"/>
      <c r="G131" s="10"/>
      <c r="H131" s="10"/>
      <c r="I131" s="10"/>
      <c r="J131" s="11">
        <f>SUM(J132)</f>
        <v>0</v>
      </c>
      <c r="K131" s="11">
        <f>SUM(K132)</f>
        <v>0</v>
      </c>
      <c r="L131" s="11">
        <f>SUM(L132)</f>
        <v>0</v>
      </c>
    </row>
    <row r="132" spans="1:12" ht="144" outlineLevel="2" x14ac:dyDescent="0.3">
      <c r="A132" s="8" t="s">
        <v>220</v>
      </c>
      <c r="B132" s="12" t="s">
        <v>169</v>
      </c>
      <c r="C132" s="13" t="s">
        <v>221</v>
      </c>
      <c r="D132" s="13" t="s">
        <v>43</v>
      </c>
      <c r="E132" s="14">
        <v>1</v>
      </c>
      <c r="F132" s="14">
        <v>41.53</v>
      </c>
      <c r="G132" s="15">
        <f>IFERROR(ROUND(SUM(J133)/$F132, 2),0)</f>
        <v>0</v>
      </c>
      <c r="H132" s="16"/>
      <c r="I132" s="15">
        <f>G132+ROUND(H132, 2)</f>
        <v>0</v>
      </c>
      <c r="J132" s="15">
        <f>ROUND(G132*$F132, 2)</f>
        <v>0</v>
      </c>
      <c r="K132" s="15">
        <f>ROUND($F132*ROUND(H132, 2), 2)</f>
        <v>0</v>
      </c>
      <c r="L132" s="15">
        <f>J132+K132</f>
        <v>0</v>
      </c>
    </row>
    <row r="133" spans="1:12" ht="54" outlineLevel="2" x14ac:dyDescent="0.3">
      <c r="A133" s="8" t="s">
        <v>222</v>
      </c>
      <c r="B133" s="30" t="s">
        <v>172</v>
      </c>
      <c r="C133" s="13"/>
      <c r="D133" s="18" t="s">
        <v>43</v>
      </c>
      <c r="E133" s="19">
        <v>1.05</v>
      </c>
      <c r="F133" s="20">
        <v>43.606999999999999</v>
      </c>
      <c r="G133" s="21"/>
      <c r="H133" s="10"/>
      <c r="I133" s="10"/>
      <c r="J133" s="22">
        <f>ROUND(ROUND(G133, 2)*$F133, 2)</f>
        <v>0</v>
      </c>
      <c r="K133" s="10"/>
      <c r="L133" s="10"/>
    </row>
    <row r="134" spans="1:12" ht="17.100000000000001" customHeight="1" outlineLevel="1" x14ac:dyDescent="0.3">
      <c r="A134" s="8" t="s">
        <v>223</v>
      </c>
      <c r="B134" s="9" t="s">
        <v>224</v>
      </c>
      <c r="C134" s="9"/>
      <c r="D134" s="9"/>
      <c r="E134" s="9"/>
      <c r="F134" s="9"/>
      <c r="G134" s="10"/>
      <c r="H134" s="10"/>
      <c r="I134" s="10"/>
      <c r="J134" s="11">
        <f>SUM(J135,J142)</f>
        <v>85142.33</v>
      </c>
      <c r="K134" s="11">
        <f>SUM(K135,K142)</f>
        <v>0</v>
      </c>
      <c r="L134" s="11">
        <f>SUM(L135,L142)</f>
        <v>85142.33</v>
      </c>
    </row>
    <row r="135" spans="1:12" ht="17.100000000000001" customHeight="1" outlineLevel="1" x14ac:dyDescent="0.3">
      <c r="A135" s="8" t="s">
        <v>225</v>
      </c>
      <c r="B135" s="9" t="s">
        <v>26</v>
      </c>
      <c r="C135" s="9"/>
      <c r="D135" s="9"/>
      <c r="E135" s="9"/>
      <c r="F135" s="9"/>
      <c r="G135" s="10"/>
      <c r="H135" s="10"/>
      <c r="I135" s="10"/>
      <c r="J135" s="11">
        <f>SUM(J136,J138,J140)</f>
        <v>85142.33</v>
      </c>
      <c r="K135" s="11">
        <f>SUM(K136,K138,K140)</f>
        <v>0</v>
      </c>
      <c r="L135" s="11">
        <f>SUM(L136,L138,L140)</f>
        <v>85142.33</v>
      </c>
    </row>
    <row r="136" spans="1:12" ht="36" outlineLevel="2" x14ac:dyDescent="0.3">
      <c r="A136" s="8" t="s">
        <v>226</v>
      </c>
      <c r="B136" s="12" t="s">
        <v>157</v>
      </c>
      <c r="C136" s="13" t="s">
        <v>227</v>
      </c>
      <c r="D136" s="13" t="s">
        <v>30</v>
      </c>
      <c r="E136" s="14">
        <v>1</v>
      </c>
      <c r="F136" s="14">
        <v>3.3119999999999998</v>
      </c>
      <c r="G136" s="15">
        <f>IFERROR(ROUND(SUM(J137)/$F136, 2),0)</f>
        <v>0</v>
      </c>
      <c r="H136" s="16"/>
      <c r="I136" s="15">
        <f>G136+ROUND(H136, 2)</f>
        <v>0</v>
      </c>
      <c r="J136" s="15">
        <f>ROUND(G136*$F136, 2)</f>
        <v>0</v>
      </c>
      <c r="K136" s="15">
        <f>ROUND($F136*ROUND(H136, 2), 2)</f>
        <v>0</v>
      </c>
      <c r="L136" s="15">
        <f>J136+K136</f>
        <v>0</v>
      </c>
    </row>
    <row r="137" spans="1:12" ht="18" outlineLevel="2" x14ac:dyDescent="0.3">
      <c r="A137" s="8" t="s">
        <v>228</v>
      </c>
      <c r="B137" s="17" t="s">
        <v>160</v>
      </c>
      <c r="C137" s="13"/>
      <c r="D137" s="18" t="s">
        <v>30</v>
      </c>
      <c r="E137" s="19">
        <v>1</v>
      </c>
      <c r="F137" s="20">
        <v>3.3119999999999998</v>
      </c>
      <c r="G137" s="21"/>
      <c r="H137" s="10"/>
      <c r="I137" s="10"/>
      <c r="J137" s="22">
        <f>ROUND(ROUND(G137, 2)*$F137, 2)</f>
        <v>0</v>
      </c>
      <c r="K137" s="10"/>
      <c r="L137" s="10"/>
    </row>
    <row r="138" spans="1:12" ht="54" outlineLevel="2" x14ac:dyDescent="0.3">
      <c r="A138" s="8" t="s">
        <v>229</v>
      </c>
      <c r="B138" s="12" t="s">
        <v>28</v>
      </c>
      <c r="C138" s="13" t="s">
        <v>230</v>
      </c>
      <c r="D138" s="13" t="s">
        <v>30</v>
      </c>
      <c r="E138" s="14">
        <v>1</v>
      </c>
      <c r="F138" s="14">
        <v>41.405000000000001</v>
      </c>
      <c r="G138" s="15">
        <f>IFERROR(ROUND(SUM(J139)/$F138, 2),0)</f>
        <v>0</v>
      </c>
      <c r="H138" s="16"/>
      <c r="I138" s="15">
        <f>G138+ROUND(H138, 2)</f>
        <v>0</v>
      </c>
      <c r="J138" s="15">
        <f>ROUND(G138*$F138, 2)</f>
        <v>0</v>
      </c>
      <c r="K138" s="15">
        <f>ROUND($F138*ROUND(H138, 2), 2)</f>
        <v>0</v>
      </c>
      <c r="L138" s="15">
        <f>J138+K138</f>
        <v>0</v>
      </c>
    </row>
    <row r="139" spans="1:12" ht="18" outlineLevel="2" x14ac:dyDescent="0.3">
      <c r="A139" s="8" t="s">
        <v>231</v>
      </c>
      <c r="B139" s="17" t="s">
        <v>32</v>
      </c>
      <c r="C139" s="13"/>
      <c r="D139" s="18" t="s">
        <v>30</v>
      </c>
      <c r="E139" s="19">
        <v>1.1000000000000001</v>
      </c>
      <c r="F139" s="20">
        <v>45.545999999999999</v>
      </c>
      <c r="G139" s="21"/>
      <c r="H139" s="10"/>
      <c r="I139" s="10"/>
      <c r="J139" s="22">
        <f>ROUND(ROUND(G139, 2)*$F139, 2)</f>
        <v>0</v>
      </c>
      <c r="K139" s="10"/>
      <c r="L139" s="10"/>
    </row>
    <row r="140" spans="1:12" ht="36" outlineLevel="2" x14ac:dyDescent="0.3">
      <c r="A140" s="8" t="s">
        <v>232</v>
      </c>
      <c r="B140" s="12" t="s">
        <v>34</v>
      </c>
      <c r="C140" s="13" t="s">
        <v>233</v>
      </c>
      <c r="D140" s="13" t="s">
        <v>30</v>
      </c>
      <c r="E140" s="14">
        <v>1</v>
      </c>
      <c r="F140" s="14">
        <v>14.906000000000001</v>
      </c>
      <c r="G140" s="15">
        <f>IFERROR(ROUND(SUM(J141)/$F140, 2),0)</f>
        <v>5711.95</v>
      </c>
      <c r="H140" s="16"/>
      <c r="I140" s="15">
        <f>G140+ROUND(H140, 2)</f>
        <v>5711.95</v>
      </c>
      <c r="J140" s="15">
        <f>ROUND(G140*$F140, 2)</f>
        <v>85142.33</v>
      </c>
      <c r="K140" s="15">
        <f>ROUND($F140*ROUND(H140, 2), 2)</f>
        <v>0</v>
      </c>
      <c r="L140" s="15">
        <f>J140+K140</f>
        <v>85142.33</v>
      </c>
    </row>
    <row r="141" spans="1:12" ht="18" outlineLevel="2" x14ac:dyDescent="0.3">
      <c r="A141" s="8" t="s">
        <v>234</v>
      </c>
      <c r="B141" s="23" t="s">
        <v>37</v>
      </c>
      <c r="C141" s="13"/>
      <c r="D141" s="18" t="s">
        <v>30</v>
      </c>
      <c r="E141" s="19">
        <v>1.02</v>
      </c>
      <c r="F141" s="20">
        <v>15.204000000000001</v>
      </c>
      <c r="G141" s="24">
        <v>5600</v>
      </c>
      <c r="H141" s="10"/>
      <c r="I141" s="10"/>
      <c r="J141" s="22">
        <f>ROUND(ROUND(G141, 2)*$F141, 2)</f>
        <v>85142.399999999994</v>
      </c>
      <c r="K141" s="10"/>
      <c r="L141" s="10"/>
    </row>
    <row r="142" spans="1:12" ht="17.100000000000001" customHeight="1" outlineLevel="1" x14ac:dyDescent="0.3">
      <c r="A142" s="8" t="s">
        <v>235</v>
      </c>
      <c r="B142" s="9" t="s">
        <v>39</v>
      </c>
      <c r="C142" s="9"/>
      <c r="D142" s="9"/>
      <c r="E142" s="9"/>
      <c r="F142" s="9"/>
      <c r="G142" s="10"/>
      <c r="H142" s="10"/>
      <c r="I142" s="10"/>
      <c r="J142" s="11">
        <f>SUM(J143)</f>
        <v>0</v>
      </c>
      <c r="K142" s="11">
        <f>SUM(K143)</f>
        <v>0</v>
      </c>
      <c r="L142" s="11">
        <f>SUM(L143)</f>
        <v>0</v>
      </c>
    </row>
    <row r="143" spans="1:12" ht="162" outlineLevel="2" x14ac:dyDescent="0.3">
      <c r="A143" s="8" t="s">
        <v>236</v>
      </c>
      <c r="B143" s="12" t="s">
        <v>169</v>
      </c>
      <c r="C143" s="13" t="s">
        <v>237</v>
      </c>
      <c r="D143" s="13" t="s">
        <v>43</v>
      </c>
      <c r="E143" s="14">
        <v>1</v>
      </c>
      <c r="F143" s="14">
        <v>82.81</v>
      </c>
      <c r="G143" s="15">
        <f>IFERROR(ROUND(SUM(J144)/$F143, 2),0)</f>
        <v>0</v>
      </c>
      <c r="H143" s="16"/>
      <c r="I143" s="15">
        <f>G143+ROUND(H143, 2)</f>
        <v>0</v>
      </c>
      <c r="J143" s="15">
        <f>ROUND(G143*$F143, 2)</f>
        <v>0</v>
      </c>
      <c r="K143" s="15">
        <f>ROUND($F143*ROUND(H143, 2), 2)</f>
        <v>0</v>
      </c>
      <c r="L143" s="15">
        <f>J143+K143</f>
        <v>0</v>
      </c>
    </row>
    <row r="144" spans="1:12" ht="54" outlineLevel="2" x14ac:dyDescent="0.3">
      <c r="A144" s="8" t="s">
        <v>238</v>
      </c>
      <c r="B144" s="30" t="s">
        <v>189</v>
      </c>
      <c r="C144" s="13"/>
      <c r="D144" s="18" t="s">
        <v>43</v>
      </c>
      <c r="E144" s="19">
        <v>1.05</v>
      </c>
      <c r="F144" s="20">
        <v>86.950999999999993</v>
      </c>
      <c r="G144" s="21"/>
      <c r="H144" s="10"/>
      <c r="I144" s="10"/>
      <c r="J144" s="22">
        <f>ROUND(ROUND(G144, 2)*$F144, 2)</f>
        <v>0</v>
      </c>
      <c r="K144" s="10"/>
      <c r="L144" s="10"/>
    </row>
    <row r="145" spans="1:12" ht="17.100000000000001" customHeight="1" outlineLevel="1" x14ac:dyDescent="0.3">
      <c r="A145" s="8" t="s">
        <v>239</v>
      </c>
      <c r="B145" s="9" t="s">
        <v>240</v>
      </c>
      <c r="C145" s="9"/>
      <c r="D145" s="9"/>
      <c r="E145" s="9"/>
      <c r="F145" s="9"/>
      <c r="G145" s="10"/>
      <c r="H145" s="10"/>
      <c r="I145" s="10"/>
      <c r="J145" s="11">
        <f>SUM(J146,J153)</f>
        <v>127842.51</v>
      </c>
      <c r="K145" s="11">
        <f>SUM(K146,K153)</f>
        <v>0</v>
      </c>
      <c r="L145" s="11">
        <f>SUM(L146,L153)</f>
        <v>127842.51</v>
      </c>
    </row>
    <row r="146" spans="1:12" ht="17.100000000000001" customHeight="1" outlineLevel="1" x14ac:dyDescent="0.3">
      <c r="A146" s="8" t="s">
        <v>241</v>
      </c>
      <c r="B146" s="9" t="s">
        <v>26</v>
      </c>
      <c r="C146" s="9"/>
      <c r="D146" s="9"/>
      <c r="E146" s="9"/>
      <c r="F146" s="9"/>
      <c r="G146" s="10"/>
      <c r="H146" s="10"/>
      <c r="I146" s="10"/>
      <c r="J146" s="11">
        <f>SUM(J147,J149,J151)</f>
        <v>127842.51</v>
      </c>
      <c r="K146" s="11">
        <f>SUM(K147,K149,K151)</f>
        <v>0</v>
      </c>
      <c r="L146" s="11">
        <f>SUM(L147,L149,L151)</f>
        <v>127842.51</v>
      </c>
    </row>
    <row r="147" spans="1:12" ht="36" outlineLevel="2" x14ac:dyDescent="0.3">
      <c r="A147" s="8" t="s">
        <v>242</v>
      </c>
      <c r="B147" s="12" t="s">
        <v>157</v>
      </c>
      <c r="C147" s="13" t="s">
        <v>243</v>
      </c>
      <c r="D147" s="13" t="s">
        <v>30</v>
      </c>
      <c r="E147" s="14">
        <v>1</v>
      </c>
      <c r="F147" s="14">
        <v>4.9740000000000002</v>
      </c>
      <c r="G147" s="15">
        <f>IFERROR(ROUND(SUM(J148)/$F147, 2),0)</f>
        <v>0</v>
      </c>
      <c r="H147" s="16"/>
      <c r="I147" s="15">
        <f>G147+ROUND(H147, 2)</f>
        <v>0</v>
      </c>
      <c r="J147" s="15">
        <f>ROUND(G147*$F147, 2)</f>
        <v>0</v>
      </c>
      <c r="K147" s="15">
        <f>ROUND($F147*ROUND(H147, 2), 2)</f>
        <v>0</v>
      </c>
      <c r="L147" s="15">
        <f>J147+K147</f>
        <v>0</v>
      </c>
    </row>
    <row r="148" spans="1:12" ht="18" outlineLevel="2" x14ac:dyDescent="0.3">
      <c r="A148" s="8" t="s">
        <v>244</v>
      </c>
      <c r="B148" s="17" t="s">
        <v>160</v>
      </c>
      <c r="C148" s="13"/>
      <c r="D148" s="18" t="s">
        <v>30</v>
      </c>
      <c r="E148" s="19">
        <v>1</v>
      </c>
      <c r="F148" s="20">
        <v>4.9740000000000002</v>
      </c>
      <c r="G148" s="21"/>
      <c r="H148" s="10"/>
      <c r="I148" s="10"/>
      <c r="J148" s="22">
        <f>ROUND(ROUND(G148, 2)*$F148, 2)</f>
        <v>0</v>
      </c>
      <c r="K148" s="10"/>
      <c r="L148" s="10"/>
    </row>
    <row r="149" spans="1:12" ht="54" outlineLevel="2" x14ac:dyDescent="0.3">
      <c r="A149" s="8" t="s">
        <v>245</v>
      </c>
      <c r="B149" s="12" t="s">
        <v>28</v>
      </c>
      <c r="C149" s="13" t="s">
        <v>246</v>
      </c>
      <c r="D149" s="13" t="s">
        <v>30</v>
      </c>
      <c r="E149" s="14">
        <v>1</v>
      </c>
      <c r="F149" s="14">
        <v>62.17</v>
      </c>
      <c r="G149" s="15">
        <f>IFERROR(ROUND(SUM(J150)/$F149, 2),0)</f>
        <v>0</v>
      </c>
      <c r="H149" s="16"/>
      <c r="I149" s="15">
        <f>G149+ROUND(H149, 2)</f>
        <v>0</v>
      </c>
      <c r="J149" s="15">
        <f>ROUND(G149*$F149, 2)</f>
        <v>0</v>
      </c>
      <c r="K149" s="15">
        <f>ROUND($F149*ROUND(H149, 2), 2)</f>
        <v>0</v>
      </c>
      <c r="L149" s="15">
        <f>J149+K149</f>
        <v>0</v>
      </c>
    </row>
    <row r="150" spans="1:12" ht="18" outlineLevel="2" x14ac:dyDescent="0.3">
      <c r="A150" s="8" t="s">
        <v>247</v>
      </c>
      <c r="B150" s="17" t="s">
        <v>32</v>
      </c>
      <c r="C150" s="13"/>
      <c r="D150" s="18" t="s">
        <v>30</v>
      </c>
      <c r="E150" s="19">
        <v>1.1000000000000001</v>
      </c>
      <c r="F150" s="20">
        <v>68.387</v>
      </c>
      <c r="G150" s="21"/>
      <c r="H150" s="10"/>
      <c r="I150" s="10"/>
      <c r="J150" s="22">
        <f>ROUND(ROUND(G150, 2)*$F150, 2)</f>
        <v>0</v>
      </c>
      <c r="K150" s="10"/>
      <c r="L150" s="10"/>
    </row>
    <row r="151" spans="1:12" ht="36" outlineLevel="2" x14ac:dyDescent="0.3">
      <c r="A151" s="8" t="s">
        <v>248</v>
      </c>
      <c r="B151" s="12" t="s">
        <v>34</v>
      </c>
      <c r="C151" s="13" t="s">
        <v>249</v>
      </c>
      <c r="D151" s="13" t="s">
        <v>30</v>
      </c>
      <c r="E151" s="14">
        <v>1</v>
      </c>
      <c r="F151" s="14">
        <v>22.381</v>
      </c>
      <c r="G151" s="15">
        <f>IFERROR(ROUND(SUM(J152)/$F151, 2),0)</f>
        <v>5712.1</v>
      </c>
      <c r="H151" s="16"/>
      <c r="I151" s="15">
        <f>G151+ROUND(H151, 2)</f>
        <v>5712.1</v>
      </c>
      <c r="J151" s="15">
        <f>ROUND(G151*$F151, 2)</f>
        <v>127842.51</v>
      </c>
      <c r="K151" s="15">
        <f>ROUND($F151*ROUND(H151, 2), 2)</f>
        <v>0</v>
      </c>
      <c r="L151" s="15">
        <f>J151+K151</f>
        <v>127842.51</v>
      </c>
    </row>
    <row r="152" spans="1:12" ht="18" outlineLevel="2" x14ac:dyDescent="0.3">
      <c r="A152" s="8" t="s">
        <v>250</v>
      </c>
      <c r="B152" s="23" t="s">
        <v>37</v>
      </c>
      <c r="C152" s="13"/>
      <c r="D152" s="18" t="s">
        <v>30</v>
      </c>
      <c r="E152" s="19">
        <v>1.02</v>
      </c>
      <c r="F152" s="20">
        <v>22.829000000000001</v>
      </c>
      <c r="G152" s="24">
        <v>5600</v>
      </c>
      <c r="H152" s="10"/>
      <c r="I152" s="10"/>
      <c r="J152" s="22">
        <f>ROUND(ROUND(G152, 2)*$F152, 2)</f>
        <v>127842.4</v>
      </c>
      <c r="K152" s="10"/>
      <c r="L152" s="10"/>
    </row>
    <row r="153" spans="1:12" ht="17.100000000000001" customHeight="1" outlineLevel="1" x14ac:dyDescent="0.3">
      <c r="A153" s="8" t="s">
        <v>251</v>
      </c>
      <c r="B153" s="9" t="s">
        <v>39</v>
      </c>
      <c r="C153" s="9"/>
      <c r="D153" s="9"/>
      <c r="E153" s="9"/>
      <c r="F153" s="9"/>
      <c r="G153" s="10"/>
      <c r="H153" s="10"/>
      <c r="I153" s="10"/>
      <c r="J153" s="11">
        <f>SUM(J154)</f>
        <v>0</v>
      </c>
      <c r="K153" s="11">
        <f>SUM(K154)</f>
        <v>0</v>
      </c>
      <c r="L153" s="11">
        <f>SUM(L154)</f>
        <v>0</v>
      </c>
    </row>
    <row r="154" spans="1:12" ht="162" outlineLevel="2" x14ac:dyDescent="0.3">
      <c r="A154" s="8" t="s">
        <v>252</v>
      </c>
      <c r="B154" s="12" t="s">
        <v>169</v>
      </c>
      <c r="C154" s="13" t="s">
        <v>253</v>
      </c>
      <c r="D154" s="13" t="s">
        <v>43</v>
      </c>
      <c r="E154" s="14">
        <v>1</v>
      </c>
      <c r="F154" s="14">
        <v>124.34</v>
      </c>
      <c r="G154" s="15">
        <f>IFERROR(ROUND(SUM(J155)/$F154, 2),0)</f>
        <v>0</v>
      </c>
      <c r="H154" s="16"/>
      <c r="I154" s="15">
        <f>G154+ROUND(H154, 2)</f>
        <v>0</v>
      </c>
      <c r="J154" s="15">
        <f>ROUND(G154*$F154, 2)</f>
        <v>0</v>
      </c>
      <c r="K154" s="15">
        <f>ROUND($F154*ROUND(H154, 2), 2)</f>
        <v>0</v>
      </c>
      <c r="L154" s="15">
        <f>J154+K154</f>
        <v>0</v>
      </c>
    </row>
    <row r="155" spans="1:12" ht="54" outlineLevel="2" x14ac:dyDescent="0.3">
      <c r="A155" s="8" t="s">
        <v>254</v>
      </c>
      <c r="B155" s="30" t="s">
        <v>206</v>
      </c>
      <c r="C155" s="13"/>
      <c r="D155" s="18" t="s">
        <v>43</v>
      </c>
      <c r="E155" s="19">
        <v>1.05</v>
      </c>
      <c r="F155" s="20">
        <v>130.55699999999999</v>
      </c>
      <c r="G155" s="21"/>
      <c r="H155" s="10"/>
      <c r="I155" s="10"/>
      <c r="J155" s="22">
        <f>ROUND(ROUND(G155, 2)*$F155, 2)</f>
        <v>0</v>
      </c>
      <c r="K155" s="10"/>
      <c r="L155" s="10"/>
    </row>
    <row r="156" spans="1:12" ht="17.100000000000001" customHeight="1" outlineLevel="1" x14ac:dyDescent="0.3">
      <c r="A156" s="8" t="s">
        <v>255</v>
      </c>
      <c r="B156" s="9" t="s">
        <v>256</v>
      </c>
      <c r="C156" s="9"/>
      <c r="D156" s="9"/>
      <c r="E156" s="9"/>
      <c r="F156" s="9"/>
      <c r="G156" s="10"/>
      <c r="H156" s="10"/>
      <c r="I156" s="10"/>
      <c r="J156" s="11">
        <f>SUM(J157,J164)</f>
        <v>14145.61</v>
      </c>
      <c r="K156" s="11">
        <f>SUM(K157,K164)</f>
        <v>0</v>
      </c>
      <c r="L156" s="11">
        <f>SUM(L157,L164)</f>
        <v>14145.61</v>
      </c>
    </row>
    <row r="157" spans="1:12" ht="17.100000000000001" customHeight="1" outlineLevel="1" x14ac:dyDescent="0.3">
      <c r="A157" s="8" t="s">
        <v>257</v>
      </c>
      <c r="B157" s="9" t="s">
        <v>26</v>
      </c>
      <c r="C157" s="9"/>
      <c r="D157" s="9"/>
      <c r="E157" s="9"/>
      <c r="F157" s="9"/>
      <c r="G157" s="10"/>
      <c r="H157" s="10"/>
      <c r="I157" s="10"/>
      <c r="J157" s="11">
        <f>SUM(J158,J160,J162)</f>
        <v>14145.61</v>
      </c>
      <c r="K157" s="11">
        <f>SUM(K158,K160,K162)</f>
        <v>0</v>
      </c>
      <c r="L157" s="11">
        <f>SUM(L158,L160,L162)</f>
        <v>14145.61</v>
      </c>
    </row>
    <row r="158" spans="1:12" ht="36" outlineLevel="2" x14ac:dyDescent="0.3">
      <c r="A158" s="8" t="s">
        <v>258</v>
      </c>
      <c r="B158" s="12" t="s">
        <v>157</v>
      </c>
      <c r="C158" s="13" t="s">
        <v>259</v>
      </c>
      <c r="D158" s="13" t="s">
        <v>30</v>
      </c>
      <c r="E158" s="14">
        <v>1</v>
      </c>
      <c r="F158" s="14">
        <v>0.82499999999999996</v>
      </c>
      <c r="G158" s="15">
        <f>IFERROR(ROUND(SUM(J159)/$F158, 2),0)</f>
        <v>0</v>
      </c>
      <c r="H158" s="16"/>
      <c r="I158" s="15">
        <f>G158+ROUND(H158, 2)</f>
        <v>0</v>
      </c>
      <c r="J158" s="15">
        <f>ROUND(G158*$F158, 2)</f>
        <v>0</v>
      </c>
      <c r="K158" s="15">
        <f>ROUND($F158*ROUND(H158, 2), 2)</f>
        <v>0</v>
      </c>
      <c r="L158" s="15">
        <f>J158+K158</f>
        <v>0</v>
      </c>
    </row>
    <row r="159" spans="1:12" ht="18" outlineLevel="2" x14ac:dyDescent="0.3">
      <c r="A159" s="8" t="s">
        <v>260</v>
      </c>
      <c r="B159" s="17" t="s">
        <v>160</v>
      </c>
      <c r="C159" s="13"/>
      <c r="D159" s="18" t="s">
        <v>30</v>
      </c>
      <c r="E159" s="19">
        <v>1</v>
      </c>
      <c r="F159" s="20">
        <v>0.82499999999999996</v>
      </c>
      <c r="G159" s="21"/>
      <c r="H159" s="10"/>
      <c r="I159" s="10"/>
      <c r="J159" s="22">
        <f>ROUND(ROUND(G159, 2)*$F159, 2)</f>
        <v>0</v>
      </c>
      <c r="K159" s="10"/>
      <c r="L159" s="10"/>
    </row>
    <row r="160" spans="1:12" ht="54" outlineLevel="2" x14ac:dyDescent="0.3">
      <c r="A160" s="8" t="s">
        <v>261</v>
      </c>
      <c r="B160" s="12" t="s">
        <v>28</v>
      </c>
      <c r="C160" s="13" t="s">
        <v>262</v>
      </c>
      <c r="D160" s="13" t="s">
        <v>30</v>
      </c>
      <c r="E160" s="14">
        <v>1</v>
      </c>
      <c r="F160" s="14">
        <v>6.1890000000000001</v>
      </c>
      <c r="G160" s="15">
        <f>IFERROR(ROUND(SUM(J161)/$F160, 2),0)</f>
        <v>0</v>
      </c>
      <c r="H160" s="16"/>
      <c r="I160" s="15">
        <f>G160+ROUND(H160, 2)</f>
        <v>0</v>
      </c>
      <c r="J160" s="15">
        <f>ROUND(G160*$F160, 2)</f>
        <v>0</v>
      </c>
      <c r="K160" s="15">
        <f>ROUND($F160*ROUND(H160, 2), 2)</f>
        <v>0</v>
      </c>
      <c r="L160" s="15">
        <f>J160+K160</f>
        <v>0</v>
      </c>
    </row>
    <row r="161" spans="1:12" ht="18" outlineLevel="2" x14ac:dyDescent="0.3">
      <c r="A161" s="8" t="s">
        <v>263</v>
      </c>
      <c r="B161" s="17" t="s">
        <v>32</v>
      </c>
      <c r="C161" s="13"/>
      <c r="D161" s="18" t="s">
        <v>30</v>
      </c>
      <c r="E161" s="19">
        <v>1.1000000000000001</v>
      </c>
      <c r="F161" s="20">
        <v>6.8079999999999998</v>
      </c>
      <c r="G161" s="21"/>
      <c r="H161" s="10"/>
      <c r="I161" s="10"/>
      <c r="J161" s="22">
        <f>ROUND(ROUND(G161, 2)*$F161, 2)</f>
        <v>0</v>
      </c>
      <c r="K161" s="10"/>
      <c r="L161" s="10"/>
    </row>
    <row r="162" spans="1:12" ht="36" outlineLevel="2" x14ac:dyDescent="0.3">
      <c r="A162" s="8" t="s">
        <v>264</v>
      </c>
      <c r="B162" s="12" t="s">
        <v>34</v>
      </c>
      <c r="C162" s="13" t="s">
        <v>265</v>
      </c>
      <c r="D162" s="13" t="s">
        <v>30</v>
      </c>
      <c r="E162" s="14">
        <v>1</v>
      </c>
      <c r="F162" s="14">
        <v>2.476</v>
      </c>
      <c r="G162" s="15">
        <f>IFERROR(ROUND(SUM(J163)/$F162, 2),0)</f>
        <v>5713.09</v>
      </c>
      <c r="H162" s="16"/>
      <c r="I162" s="15">
        <f>G162+ROUND(H162, 2)</f>
        <v>5713.09</v>
      </c>
      <c r="J162" s="15">
        <f>ROUND(G162*$F162, 2)</f>
        <v>14145.61</v>
      </c>
      <c r="K162" s="15">
        <f>ROUND($F162*ROUND(H162, 2), 2)</f>
        <v>0</v>
      </c>
      <c r="L162" s="15">
        <f>J162+K162</f>
        <v>14145.61</v>
      </c>
    </row>
    <row r="163" spans="1:12" ht="18" outlineLevel="2" x14ac:dyDescent="0.3">
      <c r="A163" s="8" t="s">
        <v>266</v>
      </c>
      <c r="B163" s="23" t="s">
        <v>37</v>
      </c>
      <c r="C163" s="13"/>
      <c r="D163" s="18" t="s">
        <v>30</v>
      </c>
      <c r="E163" s="19">
        <v>1.02</v>
      </c>
      <c r="F163" s="20">
        <v>2.5259999999999998</v>
      </c>
      <c r="G163" s="24">
        <v>5600</v>
      </c>
      <c r="H163" s="10"/>
      <c r="I163" s="10"/>
      <c r="J163" s="22">
        <f>ROUND(ROUND(G163, 2)*$F163, 2)</f>
        <v>14145.6</v>
      </c>
      <c r="K163" s="10"/>
      <c r="L163" s="10"/>
    </row>
    <row r="164" spans="1:12" ht="17.100000000000001" customHeight="1" outlineLevel="1" x14ac:dyDescent="0.3">
      <c r="A164" s="8" t="s">
        <v>267</v>
      </c>
      <c r="B164" s="9" t="s">
        <v>39</v>
      </c>
      <c r="C164" s="9"/>
      <c r="D164" s="9"/>
      <c r="E164" s="9"/>
      <c r="F164" s="9"/>
      <c r="G164" s="10"/>
      <c r="H164" s="10"/>
      <c r="I164" s="10"/>
      <c r="J164" s="11">
        <f>SUM(J165)</f>
        <v>0</v>
      </c>
      <c r="K164" s="11">
        <f>SUM(K165)</f>
        <v>0</v>
      </c>
      <c r="L164" s="11">
        <f>SUM(L165)</f>
        <v>0</v>
      </c>
    </row>
    <row r="165" spans="1:12" ht="126" outlineLevel="2" x14ac:dyDescent="0.3">
      <c r="A165" s="8" t="s">
        <v>268</v>
      </c>
      <c r="B165" s="12" t="s">
        <v>269</v>
      </c>
      <c r="C165" s="13" t="s">
        <v>270</v>
      </c>
      <c r="D165" s="13" t="s">
        <v>43</v>
      </c>
      <c r="E165" s="14">
        <v>1</v>
      </c>
      <c r="F165" s="14">
        <v>20.63</v>
      </c>
      <c r="G165" s="15">
        <f>IFERROR(ROUND(SUM(J166)/$F165, 2),0)</f>
        <v>0</v>
      </c>
      <c r="H165" s="16"/>
      <c r="I165" s="15">
        <f>G165+ROUND(H165, 2)</f>
        <v>0</v>
      </c>
      <c r="J165" s="15">
        <f>ROUND(G165*$F165, 2)</f>
        <v>0</v>
      </c>
      <c r="K165" s="15">
        <f>ROUND($F165*ROUND(H165, 2), 2)</f>
        <v>0</v>
      </c>
      <c r="L165" s="15">
        <f>J165+K165</f>
        <v>0</v>
      </c>
    </row>
    <row r="166" spans="1:12" ht="54" outlineLevel="2" x14ac:dyDescent="0.3">
      <c r="A166" s="8" t="s">
        <v>271</v>
      </c>
      <c r="B166" s="30" t="s">
        <v>272</v>
      </c>
      <c r="C166" s="13"/>
      <c r="D166" s="18" t="s">
        <v>43</v>
      </c>
      <c r="E166" s="19">
        <v>1.05</v>
      </c>
      <c r="F166" s="20">
        <v>21.661999999999999</v>
      </c>
      <c r="G166" s="21"/>
      <c r="H166" s="10"/>
      <c r="I166" s="10"/>
      <c r="J166" s="22">
        <f>ROUND(ROUND(G166, 2)*$F166, 2)</f>
        <v>0</v>
      </c>
      <c r="K166" s="10"/>
      <c r="L166" s="10"/>
    </row>
    <row r="167" spans="1:12" ht="17.100000000000001" customHeight="1" outlineLevel="1" x14ac:dyDescent="0.3">
      <c r="A167" s="8" t="s">
        <v>273</v>
      </c>
      <c r="B167" s="9" t="s">
        <v>274</v>
      </c>
      <c r="C167" s="9"/>
      <c r="D167" s="9"/>
      <c r="E167" s="9"/>
      <c r="F167" s="9"/>
      <c r="G167" s="10"/>
      <c r="H167" s="10"/>
      <c r="I167" s="10"/>
      <c r="J167" s="11">
        <f>SUM(J168,J175)</f>
        <v>72150.42</v>
      </c>
      <c r="K167" s="11">
        <f>SUM(K168,K175)</f>
        <v>0</v>
      </c>
      <c r="L167" s="11">
        <f>SUM(L168,L175)</f>
        <v>72150.42</v>
      </c>
    </row>
    <row r="168" spans="1:12" ht="17.100000000000001" customHeight="1" outlineLevel="1" x14ac:dyDescent="0.3">
      <c r="A168" s="8" t="s">
        <v>275</v>
      </c>
      <c r="B168" s="9" t="s">
        <v>26</v>
      </c>
      <c r="C168" s="9"/>
      <c r="D168" s="9"/>
      <c r="E168" s="9"/>
      <c r="F168" s="9"/>
      <c r="G168" s="10"/>
      <c r="H168" s="10"/>
      <c r="I168" s="10"/>
      <c r="J168" s="11">
        <f>SUM(J169,J171,J173)</f>
        <v>72150.42</v>
      </c>
      <c r="K168" s="11">
        <f>SUM(K169,K171,K173)</f>
        <v>0</v>
      </c>
      <c r="L168" s="11">
        <f>SUM(L169,L171,L173)</f>
        <v>72150.42</v>
      </c>
    </row>
    <row r="169" spans="1:12" ht="36" outlineLevel="2" x14ac:dyDescent="0.3">
      <c r="A169" s="8" t="s">
        <v>276</v>
      </c>
      <c r="B169" s="12" t="s">
        <v>157</v>
      </c>
      <c r="C169" s="13" t="s">
        <v>277</v>
      </c>
      <c r="D169" s="13" t="s">
        <v>30</v>
      </c>
      <c r="E169" s="14">
        <v>1</v>
      </c>
      <c r="F169" s="14">
        <v>4.21</v>
      </c>
      <c r="G169" s="15">
        <f>IFERROR(ROUND(SUM(J170)/$F169, 2),0)</f>
        <v>0</v>
      </c>
      <c r="H169" s="16"/>
      <c r="I169" s="15">
        <f>G169+ROUND(H169, 2)</f>
        <v>0</v>
      </c>
      <c r="J169" s="15">
        <f>ROUND(G169*$F169, 2)</f>
        <v>0</v>
      </c>
      <c r="K169" s="15">
        <f>ROUND($F169*ROUND(H169, 2), 2)</f>
        <v>0</v>
      </c>
      <c r="L169" s="15">
        <f>J169+K169</f>
        <v>0</v>
      </c>
    </row>
    <row r="170" spans="1:12" ht="18" outlineLevel="2" x14ac:dyDescent="0.3">
      <c r="A170" s="8" t="s">
        <v>278</v>
      </c>
      <c r="B170" s="17" t="s">
        <v>160</v>
      </c>
      <c r="C170" s="13"/>
      <c r="D170" s="18" t="s">
        <v>30</v>
      </c>
      <c r="E170" s="19">
        <v>1</v>
      </c>
      <c r="F170" s="20">
        <v>4.21</v>
      </c>
      <c r="G170" s="21"/>
      <c r="H170" s="10"/>
      <c r="I170" s="10"/>
      <c r="J170" s="22">
        <f>ROUND(ROUND(G170, 2)*$F170, 2)</f>
        <v>0</v>
      </c>
      <c r="K170" s="10"/>
      <c r="L170" s="10"/>
    </row>
    <row r="171" spans="1:12" ht="54" outlineLevel="2" x14ac:dyDescent="0.3">
      <c r="A171" s="8" t="s">
        <v>279</v>
      </c>
      <c r="B171" s="12" t="s">
        <v>28</v>
      </c>
      <c r="C171" s="13" t="s">
        <v>280</v>
      </c>
      <c r="D171" s="13" t="s">
        <v>30</v>
      </c>
      <c r="E171" s="14">
        <v>1</v>
      </c>
      <c r="F171" s="14">
        <v>31.577999999999999</v>
      </c>
      <c r="G171" s="15">
        <f>IFERROR(ROUND(SUM(J172)/$F171, 2),0)</f>
        <v>0</v>
      </c>
      <c r="H171" s="16"/>
      <c r="I171" s="15">
        <f>G171+ROUND(H171, 2)</f>
        <v>0</v>
      </c>
      <c r="J171" s="15">
        <f>ROUND(G171*$F171, 2)</f>
        <v>0</v>
      </c>
      <c r="K171" s="15">
        <f>ROUND($F171*ROUND(H171, 2), 2)</f>
        <v>0</v>
      </c>
      <c r="L171" s="15">
        <f>J171+K171</f>
        <v>0</v>
      </c>
    </row>
    <row r="172" spans="1:12" ht="18" outlineLevel="2" x14ac:dyDescent="0.3">
      <c r="A172" s="8" t="s">
        <v>281</v>
      </c>
      <c r="B172" s="17" t="s">
        <v>32</v>
      </c>
      <c r="C172" s="13"/>
      <c r="D172" s="18" t="s">
        <v>30</v>
      </c>
      <c r="E172" s="19">
        <v>1.1000000000000001</v>
      </c>
      <c r="F172" s="20">
        <v>34.735999999999997</v>
      </c>
      <c r="G172" s="21"/>
      <c r="H172" s="10"/>
      <c r="I172" s="10"/>
      <c r="J172" s="22">
        <f>ROUND(ROUND(G172, 2)*$F172, 2)</f>
        <v>0</v>
      </c>
      <c r="K172" s="10"/>
      <c r="L172" s="10"/>
    </row>
    <row r="173" spans="1:12" ht="36" outlineLevel="2" x14ac:dyDescent="0.3">
      <c r="A173" s="8" t="s">
        <v>282</v>
      </c>
      <c r="B173" s="12" t="s">
        <v>34</v>
      </c>
      <c r="C173" s="13" t="s">
        <v>283</v>
      </c>
      <c r="D173" s="13" t="s">
        <v>30</v>
      </c>
      <c r="E173" s="14">
        <v>1</v>
      </c>
      <c r="F173" s="14">
        <v>12.631</v>
      </c>
      <c r="G173" s="15">
        <f>IFERROR(ROUND(SUM(J174)/$F173, 2),0)</f>
        <v>5712.17</v>
      </c>
      <c r="H173" s="16"/>
      <c r="I173" s="15">
        <f>G173+ROUND(H173, 2)</f>
        <v>5712.17</v>
      </c>
      <c r="J173" s="15">
        <f>ROUND(G173*$F173, 2)</f>
        <v>72150.42</v>
      </c>
      <c r="K173" s="15">
        <f>ROUND($F173*ROUND(H173, 2), 2)</f>
        <v>0</v>
      </c>
      <c r="L173" s="15">
        <f>J173+K173</f>
        <v>72150.42</v>
      </c>
    </row>
    <row r="174" spans="1:12" ht="18" outlineLevel="2" x14ac:dyDescent="0.3">
      <c r="A174" s="8" t="s">
        <v>284</v>
      </c>
      <c r="B174" s="23" t="s">
        <v>37</v>
      </c>
      <c r="C174" s="13"/>
      <c r="D174" s="18" t="s">
        <v>30</v>
      </c>
      <c r="E174" s="19">
        <v>1.02</v>
      </c>
      <c r="F174" s="20">
        <v>12.884</v>
      </c>
      <c r="G174" s="24">
        <v>5600</v>
      </c>
      <c r="H174" s="10"/>
      <c r="I174" s="10"/>
      <c r="J174" s="22">
        <f>ROUND(ROUND(G174, 2)*$F174, 2)</f>
        <v>72150.399999999994</v>
      </c>
      <c r="K174" s="10"/>
      <c r="L174" s="10"/>
    </row>
    <row r="175" spans="1:12" ht="17.100000000000001" customHeight="1" outlineLevel="1" x14ac:dyDescent="0.3">
      <c r="A175" s="8" t="s">
        <v>285</v>
      </c>
      <c r="B175" s="9" t="s">
        <v>39</v>
      </c>
      <c r="C175" s="9"/>
      <c r="D175" s="9"/>
      <c r="E175" s="9"/>
      <c r="F175" s="9"/>
      <c r="G175" s="10"/>
      <c r="H175" s="10"/>
      <c r="I175" s="10"/>
      <c r="J175" s="11">
        <f>SUM(J176)</f>
        <v>0</v>
      </c>
      <c r="K175" s="11">
        <f>SUM(K176)</f>
        <v>0</v>
      </c>
      <c r="L175" s="11">
        <f>SUM(L176)</f>
        <v>0</v>
      </c>
    </row>
    <row r="176" spans="1:12" ht="108" outlineLevel="2" x14ac:dyDescent="0.3">
      <c r="A176" s="8" t="s">
        <v>286</v>
      </c>
      <c r="B176" s="12" t="s">
        <v>269</v>
      </c>
      <c r="C176" s="13" t="s">
        <v>287</v>
      </c>
      <c r="D176" s="13" t="s">
        <v>43</v>
      </c>
      <c r="E176" s="14">
        <v>1</v>
      </c>
      <c r="F176" s="14">
        <v>105.26</v>
      </c>
      <c r="G176" s="15">
        <f>IFERROR(ROUND(SUM(J177)/$F176, 2),0)</f>
        <v>0</v>
      </c>
      <c r="H176" s="16"/>
      <c r="I176" s="15">
        <f>G176+ROUND(H176, 2)</f>
        <v>0</v>
      </c>
      <c r="J176" s="15">
        <f>ROUND(G176*$F176, 2)</f>
        <v>0</v>
      </c>
      <c r="K176" s="15">
        <f>ROUND($F176*ROUND(H176, 2), 2)</f>
        <v>0</v>
      </c>
      <c r="L176" s="15">
        <f>J176+K176</f>
        <v>0</v>
      </c>
    </row>
    <row r="177" spans="1:12" ht="54" outlineLevel="2" x14ac:dyDescent="0.3">
      <c r="A177" s="8" t="s">
        <v>288</v>
      </c>
      <c r="B177" s="30" t="s">
        <v>289</v>
      </c>
      <c r="C177" s="13"/>
      <c r="D177" s="18" t="s">
        <v>43</v>
      </c>
      <c r="E177" s="19">
        <v>1.05</v>
      </c>
      <c r="F177" s="20">
        <v>110.523</v>
      </c>
      <c r="G177" s="21"/>
      <c r="H177" s="10"/>
      <c r="I177" s="10"/>
      <c r="J177" s="22">
        <f>ROUND(ROUND(G177, 2)*$F177, 2)</f>
        <v>0</v>
      </c>
      <c r="K177" s="10"/>
      <c r="L177" s="10"/>
    </row>
    <row r="178" spans="1:12" ht="17.100000000000001" customHeight="1" outlineLevel="1" x14ac:dyDescent="0.3">
      <c r="A178" s="8" t="s">
        <v>290</v>
      </c>
      <c r="B178" s="9" t="s">
        <v>291</v>
      </c>
      <c r="C178" s="9"/>
      <c r="D178" s="9"/>
      <c r="E178" s="9"/>
      <c r="F178" s="9"/>
      <c r="G178" s="10"/>
      <c r="H178" s="10"/>
      <c r="I178" s="10"/>
      <c r="J178" s="11">
        <f>SUM(J179,J186)</f>
        <v>22657.599999999999</v>
      </c>
      <c r="K178" s="11">
        <f>SUM(K179,K186)</f>
        <v>0</v>
      </c>
      <c r="L178" s="11">
        <f>SUM(L179,L186)</f>
        <v>22657.599999999999</v>
      </c>
    </row>
    <row r="179" spans="1:12" ht="17.100000000000001" customHeight="1" outlineLevel="1" x14ac:dyDescent="0.3">
      <c r="A179" s="8" t="s">
        <v>292</v>
      </c>
      <c r="B179" s="9" t="s">
        <v>26</v>
      </c>
      <c r="C179" s="9"/>
      <c r="D179" s="9"/>
      <c r="E179" s="9"/>
      <c r="F179" s="9"/>
      <c r="G179" s="10"/>
      <c r="H179" s="10"/>
      <c r="I179" s="10"/>
      <c r="J179" s="11">
        <f>SUM(J180,J182,J184)</f>
        <v>22657.599999999999</v>
      </c>
      <c r="K179" s="11">
        <f>SUM(K180,K182,K184)</f>
        <v>0</v>
      </c>
      <c r="L179" s="11">
        <f>SUM(L180,L182,L184)</f>
        <v>22657.599999999999</v>
      </c>
    </row>
    <row r="180" spans="1:12" ht="36" outlineLevel="2" x14ac:dyDescent="0.3">
      <c r="A180" s="8" t="s">
        <v>293</v>
      </c>
      <c r="B180" s="12" t="s">
        <v>157</v>
      </c>
      <c r="C180" s="13" t="s">
        <v>294</v>
      </c>
      <c r="D180" s="13" t="s">
        <v>30</v>
      </c>
      <c r="E180" s="14">
        <v>1</v>
      </c>
      <c r="F180" s="14">
        <v>0.88200000000000001</v>
      </c>
      <c r="G180" s="15">
        <f>IFERROR(ROUND(SUM(J181)/$F180, 2),0)</f>
        <v>0</v>
      </c>
      <c r="H180" s="16"/>
      <c r="I180" s="15">
        <f>G180+ROUND(H180, 2)</f>
        <v>0</v>
      </c>
      <c r="J180" s="15">
        <f>ROUND(G180*$F180, 2)</f>
        <v>0</v>
      </c>
      <c r="K180" s="15">
        <f>ROUND($F180*ROUND(H180, 2), 2)</f>
        <v>0</v>
      </c>
      <c r="L180" s="15">
        <f>J180+K180</f>
        <v>0</v>
      </c>
    </row>
    <row r="181" spans="1:12" ht="18" outlineLevel="2" x14ac:dyDescent="0.3">
      <c r="A181" s="8" t="s">
        <v>295</v>
      </c>
      <c r="B181" s="17" t="s">
        <v>160</v>
      </c>
      <c r="C181" s="13"/>
      <c r="D181" s="18" t="s">
        <v>30</v>
      </c>
      <c r="E181" s="19">
        <v>1</v>
      </c>
      <c r="F181" s="20">
        <v>0.88200000000000001</v>
      </c>
      <c r="G181" s="21"/>
      <c r="H181" s="10"/>
      <c r="I181" s="10"/>
      <c r="J181" s="22">
        <f>ROUND(ROUND(G181, 2)*$F181, 2)</f>
        <v>0</v>
      </c>
      <c r="K181" s="10"/>
      <c r="L181" s="10"/>
    </row>
    <row r="182" spans="1:12" ht="54" outlineLevel="2" x14ac:dyDescent="0.3">
      <c r="A182" s="8" t="s">
        <v>296</v>
      </c>
      <c r="B182" s="12" t="s">
        <v>28</v>
      </c>
      <c r="C182" s="13" t="s">
        <v>297</v>
      </c>
      <c r="D182" s="13" t="s">
        <v>30</v>
      </c>
      <c r="E182" s="14">
        <v>1</v>
      </c>
      <c r="F182" s="14">
        <v>11.02</v>
      </c>
      <c r="G182" s="15">
        <f>IFERROR(ROUND(SUM(J183)/$F182, 2),0)</f>
        <v>0</v>
      </c>
      <c r="H182" s="16"/>
      <c r="I182" s="15">
        <f>G182+ROUND(H182, 2)</f>
        <v>0</v>
      </c>
      <c r="J182" s="15">
        <f>ROUND(G182*$F182, 2)</f>
        <v>0</v>
      </c>
      <c r="K182" s="15">
        <f>ROUND($F182*ROUND(H182, 2), 2)</f>
        <v>0</v>
      </c>
      <c r="L182" s="15">
        <f>J182+K182</f>
        <v>0</v>
      </c>
    </row>
    <row r="183" spans="1:12" ht="18" outlineLevel="2" x14ac:dyDescent="0.3">
      <c r="A183" s="8" t="s">
        <v>298</v>
      </c>
      <c r="B183" s="17" t="s">
        <v>32</v>
      </c>
      <c r="C183" s="13"/>
      <c r="D183" s="18" t="s">
        <v>30</v>
      </c>
      <c r="E183" s="19">
        <v>1.1000000000000001</v>
      </c>
      <c r="F183" s="20">
        <v>12.122</v>
      </c>
      <c r="G183" s="21"/>
      <c r="H183" s="10"/>
      <c r="I183" s="10"/>
      <c r="J183" s="22">
        <f>ROUND(ROUND(G183, 2)*$F183, 2)</f>
        <v>0</v>
      </c>
      <c r="K183" s="10"/>
      <c r="L183" s="10"/>
    </row>
    <row r="184" spans="1:12" ht="36" outlineLevel="2" x14ac:dyDescent="0.3">
      <c r="A184" s="8" t="s">
        <v>299</v>
      </c>
      <c r="B184" s="12" t="s">
        <v>34</v>
      </c>
      <c r="C184" s="13" t="s">
        <v>300</v>
      </c>
      <c r="D184" s="13" t="s">
        <v>30</v>
      </c>
      <c r="E184" s="14">
        <v>1</v>
      </c>
      <c r="F184" s="14">
        <v>3.9670000000000001</v>
      </c>
      <c r="G184" s="15">
        <f>IFERROR(ROUND(SUM(J185)/$F184, 2),0)</f>
        <v>5711.52</v>
      </c>
      <c r="H184" s="16"/>
      <c r="I184" s="15">
        <f>G184+ROUND(H184, 2)</f>
        <v>5711.52</v>
      </c>
      <c r="J184" s="15">
        <f>ROUND(G184*$F184, 2)</f>
        <v>22657.599999999999</v>
      </c>
      <c r="K184" s="15">
        <f>ROUND($F184*ROUND(H184, 2), 2)</f>
        <v>0</v>
      </c>
      <c r="L184" s="15">
        <f>J184+K184</f>
        <v>22657.599999999999</v>
      </c>
    </row>
    <row r="185" spans="1:12" ht="18" outlineLevel="2" x14ac:dyDescent="0.3">
      <c r="A185" s="8" t="s">
        <v>301</v>
      </c>
      <c r="B185" s="23" t="s">
        <v>37</v>
      </c>
      <c r="C185" s="13"/>
      <c r="D185" s="18" t="s">
        <v>30</v>
      </c>
      <c r="E185" s="19">
        <v>1.02</v>
      </c>
      <c r="F185" s="20">
        <v>4.0460000000000003</v>
      </c>
      <c r="G185" s="24">
        <v>5600</v>
      </c>
      <c r="H185" s="10"/>
      <c r="I185" s="10"/>
      <c r="J185" s="22">
        <f>ROUND(ROUND(G185, 2)*$F185, 2)</f>
        <v>22657.599999999999</v>
      </c>
      <c r="K185" s="10"/>
      <c r="L185" s="10"/>
    </row>
    <row r="186" spans="1:12" ht="17.100000000000001" customHeight="1" outlineLevel="1" x14ac:dyDescent="0.3">
      <c r="A186" s="8" t="s">
        <v>302</v>
      </c>
      <c r="B186" s="9" t="s">
        <v>39</v>
      </c>
      <c r="C186" s="9"/>
      <c r="D186" s="9"/>
      <c r="E186" s="9"/>
      <c r="F186" s="9"/>
      <c r="G186" s="10"/>
      <c r="H186" s="10"/>
      <c r="I186" s="10"/>
      <c r="J186" s="11">
        <f>SUM(J187)</f>
        <v>0</v>
      </c>
      <c r="K186" s="11">
        <f>SUM(K187)</f>
        <v>0</v>
      </c>
      <c r="L186" s="11">
        <f>SUM(L187)</f>
        <v>0</v>
      </c>
    </row>
    <row r="187" spans="1:12" ht="126" outlineLevel="2" x14ac:dyDescent="0.3">
      <c r="A187" s="8" t="s">
        <v>303</v>
      </c>
      <c r="B187" s="12" t="s">
        <v>269</v>
      </c>
      <c r="C187" s="13" t="s">
        <v>304</v>
      </c>
      <c r="D187" s="13" t="s">
        <v>43</v>
      </c>
      <c r="E187" s="14">
        <v>1</v>
      </c>
      <c r="F187" s="14">
        <v>22.04</v>
      </c>
      <c r="G187" s="15">
        <f>IFERROR(ROUND(SUM(J188)/$F187, 2),0)</f>
        <v>0</v>
      </c>
      <c r="H187" s="16"/>
      <c r="I187" s="15">
        <f>G187+ROUND(H187, 2)</f>
        <v>0</v>
      </c>
      <c r="J187" s="15">
        <f>ROUND(G187*$F187, 2)</f>
        <v>0</v>
      </c>
      <c r="K187" s="15">
        <f>ROUND($F187*ROUND(H187, 2), 2)</f>
        <v>0</v>
      </c>
      <c r="L187" s="15">
        <f>J187+K187</f>
        <v>0</v>
      </c>
    </row>
    <row r="188" spans="1:12" ht="54" outlineLevel="2" x14ac:dyDescent="0.3">
      <c r="A188" s="8" t="s">
        <v>305</v>
      </c>
      <c r="B188" s="30" t="s">
        <v>272</v>
      </c>
      <c r="C188" s="13"/>
      <c r="D188" s="18" t="s">
        <v>43</v>
      </c>
      <c r="E188" s="19">
        <v>1.05</v>
      </c>
      <c r="F188" s="20">
        <v>23.141999999999999</v>
      </c>
      <c r="G188" s="21"/>
      <c r="H188" s="10"/>
      <c r="I188" s="10"/>
      <c r="J188" s="22">
        <f>ROUND(ROUND(G188, 2)*$F188, 2)</f>
        <v>0</v>
      </c>
      <c r="K188" s="10"/>
      <c r="L188" s="10"/>
    </row>
    <row r="189" spans="1:12" ht="17.100000000000001" customHeight="1" outlineLevel="1" x14ac:dyDescent="0.3">
      <c r="A189" s="8" t="s">
        <v>306</v>
      </c>
      <c r="B189" s="9" t="s">
        <v>307</v>
      </c>
      <c r="C189" s="9"/>
      <c r="D189" s="9"/>
      <c r="E189" s="9"/>
      <c r="F189" s="9"/>
      <c r="G189" s="10"/>
      <c r="H189" s="10"/>
      <c r="I189" s="10"/>
      <c r="J189" s="11">
        <f>SUM(J190)</f>
        <v>0</v>
      </c>
      <c r="K189" s="11">
        <f>SUM(K190)</f>
        <v>0</v>
      </c>
      <c r="L189" s="11">
        <f>SUM(L190)</f>
        <v>0</v>
      </c>
    </row>
    <row r="190" spans="1:12" ht="17.100000000000001" customHeight="1" outlineLevel="1" x14ac:dyDescent="0.3">
      <c r="A190" s="8" t="s">
        <v>308</v>
      </c>
      <c r="B190" s="9" t="s">
        <v>26</v>
      </c>
      <c r="C190" s="9"/>
      <c r="D190" s="9"/>
      <c r="E190" s="9"/>
      <c r="F190" s="9"/>
      <c r="G190" s="10"/>
      <c r="H190" s="10"/>
      <c r="I190" s="10"/>
      <c r="J190" s="11">
        <f>SUM(J191,J193,J195,J197)</f>
        <v>0</v>
      </c>
      <c r="K190" s="11">
        <f>SUM(K191,K193,K195,K197)</f>
        <v>0</v>
      </c>
      <c r="L190" s="11">
        <f>SUM(L191,L193,L195,L197)</f>
        <v>0</v>
      </c>
    </row>
    <row r="191" spans="1:12" ht="54" outlineLevel="2" x14ac:dyDescent="0.3">
      <c r="A191" s="8" t="s">
        <v>309</v>
      </c>
      <c r="B191" s="12" t="s">
        <v>28</v>
      </c>
      <c r="C191" s="13" t="s">
        <v>310</v>
      </c>
      <c r="D191" s="13" t="s">
        <v>30</v>
      </c>
      <c r="E191" s="14">
        <v>1</v>
      </c>
      <c r="F191" s="14">
        <v>15.8</v>
      </c>
      <c r="G191" s="15">
        <f>IFERROR(ROUND(SUM(J192)/$F191, 2),0)</f>
        <v>0</v>
      </c>
      <c r="H191" s="16"/>
      <c r="I191" s="15">
        <f>G191+ROUND(H191, 2)</f>
        <v>0</v>
      </c>
      <c r="J191" s="15">
        <f>ROUND(G191*$F191, 2)</f>
        <v>0</v>
      </c>
      <c r="K191" s="15">
        <f>ROUND($F191*ROUND(H191, 2), 2)</f>
        <v>0</v>
      </c>
      <c r="L191" s="15">
        <f>J191+K191</f>
        <v>0</v>
      </c>
    </row>
    <row r="192" spans="1:12" ht="18" outlineLevel="2" x14ac:dyDescent="0.3">
      <c r="A192" s="8" t="s">
        <v>311</v>
      </c>
      <c r="B192" s="17" t="s">
        <v>32</v>
      </c>
      <c r="C192" s="13"/>
      <c r="D192" s="18" t="s">
        <v>30</v>
      </c>
      <c r="E192" s="19">
        <v>1.1000000000000001</v>
      </c>
      <c r="F192" s="20">
        <v>17.38</v>
      </c>
      <c r="G192" s="21"/>
      <c r="H192" s="10"/>
      <c r="I192" s="10"/>
      <c r="J192" s="22">
        <f>ROUND(ROUND(G192, 2)*$F192, 2)</f>
        <v>0</v>
      </c>
      <c r="K192" s="10"/>
      <c r="L192" s="10"/>
    </row>
    <row r="193" spans="1:12" ht="54" outlineLevel="2" x14ac:dyDescent="0.3">
      <c r="A193" s="8" t="s">
        <v>312</v>
      </c>
      <c r="B193" s="12" t="s">
        <v>58</v>
      </c>
      <c r="C193" s="13" t="s">
        <v>313</v>
      </c>
      <c r="D193" s="13" t="s">
        <v>30</v>
      </c>
      <c r="E193" s="14">
        <v>1</v>
      </c>
      <c r="F193" s="14">
        <v>14.22</v>
      </c>
      <c r="G193" s="15">
        <f>IFERROR(ROUND(SUM(J194)/$F193, 2),0)</f>
        <v>0</v>
      </c>
      <c r="H193" s="16"/>
      <c r="I193" s="15">
        <f>G193+ROUND(H193, 2)</f>
        <v>0</v>
      </c>
      <c r="J193" s="15">
        <f>ROUND(G193*$F193, 2)</f>
        <v>0</v>
      </c>
      <c r="K193" s="15">
        <f>ROUND($F193*ROUND(H193, 2), 2)</f>
        <v>0</v>
      </c>
      <c r="L193" s="15">
        <f>J193+K193</f>
        <v>0</v>
      </c>
    </row>
    <row r="194" spans="1:12" ht="18" outlineLevel="2" x14ac:dyDescent="0.3">
      <c r="A194" s="8" t="s">
        <v>314</v>
      </c>
      <c r="B194" s="17" t="s">
        <v>61</v>
      </c>
      <c r="C194" s="13"/>
      <c r="D194" s="18" t="s">
        <v>30</v>
      </c>
      <c r="E194" s="19">
        <v>1.25</v>
      </c>
      <c r="F194" s="20">
        <v>17.774999999999999</v>
      </c>
      <c r="G194" s="21"/>
      <c r="H194" s="10"/>
      <c r="I194" s="10"/>
      <c r="J194" s="22">
        <f>ROUND(ROUND(G194, 2)*$F194, 2)</f>
        <v>0</v>
      </c>
      <c r="K194" s="10"/>
      <c r="L194" s="10"/>
    </row>
    <row r="195" spans="1:12" ht="72" outlineLevel="2" x14ac:dyDescent="0.3">
      <c r="A195" s="8" t="s">
        <v>315</v>
      </c>
      <c r="B195" s="12" t="s">
        <v>58</v>
      </c>
      <c r="C195" s="13" t="s">
        <v>316</v>
      </c>
      <c r="D195" s="13" t="s">
        <v>30</v>
      </c>
      <c r="E195" s="14">
        <v>1</v>
      </c>
      <c r="F195" s="14">
        <v>4.21</v>
      </c>
      <c r="G195" s="15">
        <f>IFERROR(ROUND(SUM(J196)/$F195, 2),0)</f>
        <v>0</v>
      </c>
      <c r="H195" s="16"/>
      <c r="I195" s="15">
        <f>G195+ROUND(H195, 2)</f>
        <v>0</v>
      </c>
      <c r="J195" s="15">
        <f>ROUND(G195*$F195, 2)</f>
        <v>0</v>
      </c>
      <c r="K195" s="15">
        <f>ROUND($F195*ROUND(H195, 2), 2)</f>
        <v>0</v>
      </c>
      <c r="L195" s="15">
        <f>J195+K195</f>
        <v>0</v>
      </c>
    </row>
    <row r="196" spans="1:12" ht="36" outlineLevel="2" x14ac:dyDescent="0.3">
      <c r="A196" s="8" t="s">
        <v>317</v>
      </c>
      <c r="B196" s="17" t="s">
        <v>318</v>
      </c>
      <c r="C196" s="13"/>
      <c r="D196" s="18" t="s">
        <v>30</v>
      </c>
      <c r="E196" s="19">
        <v>1.1000000000000001</v>
      </c>
      <c r="F196" s="20">
        <v>4.6310000000000002</v>
      </c>
      <c r="G196" s="21"/>
      <c r="H196" s="10"/>
      <c r="I196" s="10"/>
      <c r="J196" s="22">
        <f>ROUND(ROUND(G196, 2)*$F196, 2)</f>
        <v>0</v>
      </c>
      <c r="K196" s="10"/>
      <c r="L196" s="10"/>
    </row>
    <row r="197" spans="1:12" ht="54" outlineLevel="2" x14ac:dyDescent="0.3">
      <c r="A197" s="8" t="s">
        <v>319</v>
      </c>
      <c r="B197" s="12" t="s">
        <v>320</v>
      </c>
      <c r="C197" s="13" t="s">
        <v>321</v>
      </c>
      <c r="D197" s="13" t="s">
        <v>43</v>
      </c>
      <c r="E197" s="14">
        <v>1</v>
      </c>
      <c r="F197" s="14">
        <v>52.66</v>
      </c>
      <c r="G197" s="15">
        <f>IFERROR(ROUND(SUM(J198)/$F197, 2),0)</f>
        <v>0</v>
      </c>
      <c r="H197" s="16"/>
      <c r="I197" s="15">
        <f>G197+ROUND(H197, 2)</f>
        <v>0</v>
      </c>
      <c r="J197" s="15">
        <f>ROUND(G197*$F197, 2)</f>
        <v>0</v>
      </c>
      <c r="K197" s="15">
        <f>ROUND($F197*ROUND(H197, 2), 2)</f>
        <v>0</v>
      </c>
      <c r="L197" s="15">
        <f>J197+K197</f>
        <v>0</v>
      </c>
    </row>
    <row r="198" spans="1:12" ht="18" outlineLevel="2" x14ac:dyDescent="0.3">
      <c r="A198" s="8" t="s">
        <v>322</v>
      </c>
      <c r="B198" s="17" t="s">
        <v>323</v>
      </c>
      <c r="C198" s="13"/>
      <c r="D198" s="18" t="s">
        <v>43</v>
      </c>
      <c r="E198" s="19">
        <v>1.1000000000000001</v>
      </c>
      <c r="F198" s="19">
        <v>57.926000000000002</v>
      </c>
      <c r="G198" s="21"/>
      <c r="H198" s="10"/>
      <c r="I198" s="10"/>
      <c r="J198" s="22">
        <f>ROUND(ROUND(G198, 2)*$F198, 2)</f>
        <v>0</v>
      </c>
      <c r="K198" s="10"/>
      <c r="L198" s="10"/>
    </row>
    <row r="199" spans="1:12" ht="17.100000000000001" customHeight="1" outlineLevel="1" x14ac:dyDescent="0.3">
      <c r="A199" s="8" t="s">
        <v>324</v>
      </c>
      <c r="B199" s="9" t="s">
        <v>325</v>
      </c>
      <c r="C199" s="9"/>
      <c r="D199" s="9"/>
      <c r="E199" s="9"/>
      <c r="F199" s="9"/>
      <c r="G199" s="10"/>
      <c r="H199" s="10"/>
      <c r="I199" s="10"/>
      <c r="J199" s="11">
        <f t="shared" ref="J199:L200" si="1">SUM(J200)</f>
        <v>0</v>
      </c>
      <c r="K199" s="11">
        <f t="shared" si="1"/>
        <v>0</v>
      </c>
      <c r="L199" s="11">
        <f t="shared" si="1"/>
        <v>0</v>
      </c>
    </row>
    <row r="200" spans="1:12" ht="17.100000000000001" customHeight="1" outlineLevel="1" x14ac:dyDescent="0.3">
      <c r="A200" s="8" t="s">
        <v>326</v>
      </c>
      <c r="B200" s="9" t="s">
        <v>39</v>
      </c>
      <c r="C200" s="9"/>
      <c r="D200" s="9"/>
      <c r="E200" s="9"/>
      <c r="F200" s="9"/>
      <c r="G200" s="10"/>
      <c r="H200" s="10"/>
      <c r="I200" s="10"/>
      <c r="J200" s="11">
        <f t="shared" si="1"/>
        <v>0</v>
      </c>
      <c r="K200" s="11">
        <f t="shared" si="1"/>
        <v>0</v>
      </c>
      <c r="L200" s="11">
        <f t="shared" si="1"/>
        <v>0</v>
      </c>
    </row>
    <row r="201" spans="1:12" ht="216" outlineLevel="2" x14ac:dyDescent="0.3">
      <c r="A201" s="8" t="s">
        <v>327</v>
      </c>
      <c r="B201" s="12" t="s">
        <v>328</v>
      </c>
      <c r="C201" s="13" t="s">
        <v>329</v>
      </c>
      <c r="D201" s="13" t="s">
        <v>43</v>
      </c>
      <c r="E201" s="14">
        <v>1</v>
      </c>
      <c r="F201" s="14">
        <v>7.46</v>
      </c>
      <c r="G201" s="15">
        <f>IFERROR(ROUND(SUM(J202,J203)/$F201, 2),0)</f>
        <v>0</v>
      </c>
      <c r="H201" s="16"/>
      <c r="I201" s="15">
        <f>G201+ROUND(H201, 2)</f>
        <v>0</v>
      </c>
      <c r="J201" s="15">
        <f>ROUND(G201*$F201, 2)</f>
        <v>0</v>
      </c>
      <c r="K201" s="15">
        <f>ROUND($F201*ROUND(H201, 2), 2)</f>
        <v>0</v>
      </c>
      <c r="L201" s="15">
        <f>J201+K201</f>
        <v>0</v>
      </c>
    </row>
    <row r="202" spans="1:12" ht="54" outlineLevel="2" x14ac:dyDescent="0.3">
      <c r="A202" s="8" t="s">
        <v>330</v>
      </c>
      <c r="B202" s="30" t="s">
        <v>331</v>
      </c>
      <c r="C202" s="13"/>
      <c r="D202" s="18" t="s">
        <v>43</v>
      </c>
      <c r="E202" s="19">
        <v>1</v>
      </c>
      <c r="F202" s="20">
        <v>3.73</v>
      </c>
      <c r="G202" s="21"/>
      <c r="H202" s="10"/>
      <c r="I202" s="10"/>
      <c r="J202" s="22">
        <f>ROUND(ROUND(G202, 2)*$F202, 2)</f>
        <v>0</v>
      </c>
      <c r="K202" s="10"/>
      <c r="L202" s="10"/>
    </row>
    <row r="203" spans="1:12" ht="54" outlineLevel="2" x14ac:dyDescent="0.3">
      <c r="A203" s="8" t="s">
        <v>332</v>
      </c>
      <c r="B203" s="30" t="s">
        <v>333</v>
      </c>
      <c r="C203" s="13"/>
      <c r="D203" s="18" t="s">
        <v>43</v>
      </c>
      <c r="E203" s="19">
        <v>1</v>
      </c>
      <c r="F203" s="20">
        <v>3.73</v>
      </c>
      <c r="G203" s="21"/>
      <c r="H203" s="10"/>
      <c r="I203" s="10"/>
      <c r="J203" s="22">
        <f>ROUND(ROUND(G203, 2)*$F203, 2)</f>
        <v>0</v>
      </c>
      <c r="K203" s="10"/>
      <c r="L203" s="10"/>
    </row>
    <row r="204" spans="1:12" ht="17.100000000000001" customHeight="1" outlineLevel="1" x14ac:dyDescent="0.3">
      <c r="A204" s="8" t="s">
        <v>334</v>
      </c>
      <c r="B204" s="9" t="s">
        <v>335</v>
      </c>
      <c r="C204" s="9"/>
      <c r="D204" s="9"/>
      <c r="E204" s="9"/>
      <c r="F204" s="9"/>
      <c r="G204" s="10"/>
      <c r="H204" s="10"/>
      <c r="I204" s="10"/>
      <c r="J204" s="11">
        <f>SUM(J205,J209,J212,J215)</f>
        <v>20640</v>
      </c>
      <c r="K204" s="11">
        <f>SUM(K205,K209,K212,K215)</f>
        <v>0</v>
      </c>
      <c r="L204" s="11">
        <f>SUM(L205,L209,L212,L215)</f>
        <v>20640</v>
      </c>
    </row>
    <row r="205" spans="1:12" ht="72" outlineLevel="2" x14ac:dyDescent="0.3">
      <c r="A205" s="8" t="s">
        <v>336</v>
      </c>
      <c r="B205" s="12" t="s">
        <v>337</v>
      </c>
      <c r="C205" s="13" t="s">
        <v>338</v>
      </c>
      <c r="D205" s="13" t="s">
        <v>339</v>
      </c>
      <c r="E205" s="14">
        <v>1</v>
      </c>
      <c r="F205" s="14">
        <v>39</v>
      </c>
      <c r="G205" s="15">
        <f>IFERROR(ROUND(SUM(J206,J207,J208)/$F205, 2),0)</f>
        <v>512</v>
      </c>
      <c r="H205" s="16"/>
      <c r="I205" s="15">
        <f>G205+ROUND(H205, 2)</f>
        <v>512</v>
      </c>
      <c r="J205" s="15">
        <f>ROUND(G205*$F205, 2)</f>
        <v>19968</v>
      </c>
      <c r="K205" s="15">
        <f>ROUND($F205*ROUND(H205, 2), 2)</f>
        <v>0</v>
      </c>
      <c r="L205" s="15">
        <f>J205+K205</f>
        <v>19968</v>
      </c>
    </row>
    <row r="206" spans="1:12" ht="18" outlineLevel="2" x14ac:dyDescent="0.3">
      <c r="A206" s="8" t="s">
        <v>340</v>
      </c>
      <c r="B206" s="17" t="s">
        <v>341</v>
      </c>
      <c r="C206" s="13"/>
      <c r="D206" s="18" t="s">
        <v>30</v>
      </c>
      <c r="E206" s="19">
        <v>5.1999999999999998E-2</v>
      </c>
      <c r="F206" s="19">
        <v>2.028</v>
      </c>
      <c r="G206" s="21"/>
      <c r="H206" s="10"/>
      <c r="I206" s="10"/>
      <c r="J206" s="22">
        <f>ROUND(ROUND(G206, 2)*$F206, 2)</f>
        <v>0</v>
      </c>
      <c r="K206" s="10"/>
      <c r="L206" s="10"/>
    </row>
    <row r="207" spans="1:12" ht="54" outlineLevel="2" x14ac:dyDescent="0.3">
      <c r="A207" s="8" t="s">
        <v>342</v>
      </c>
      <c r="B207" s="17" t="s">
        <v>343</v>
      </c>
      <c r="C207" s="13"/>
      <c r="D207" s="18" t="s">
        <v>344</v>
      </c>
      <c r="E207" s="19">
        <v>1</v>
      </c>
      <c r="F207" s="20">
        <v>39</v>
      </c>
      <c r="G207" s="21"/>
      <c r="H207" s="10"/>
      <c r="I207" s="10"/>
      <c r="J207" s="22">
        <f>ROUND(ROUND(G207, 2)*$F207, 2)</f>
        <v>0</v>
      </c>
      <c r="K207" s="10"/>
      <c r="L207" s="10"/>
    </row>
    <row r="208" spans="1:12" ht="18" outlineLevel="2" x14ac:dyDescent="0.3">
      <c r="A208" s="8" t="s">
        <v>345</v>
      </c>
      <c r="B208" s="27" t="s">
        <v>346</v>
      </c>
      <c r="C208" s="13"/>
      <c r="D208" s="18" t="s">
        <v>30</v>
      </c>
      <c r="E208" s="19">
        <v>0.08</v>
      </c>
      <c r="F208" s="19">
        <v>3.12</v>
      </c>
      <c r="G208" s="24">
        <v>6400</v>
      </c>
      <c r="H208" s="10"/>
      <c r="I208" s="10"/>
      <c r="J208" s="22">
        <f>ROUND(ROUND(G208, 2)*$F208, 2)</f>
        <v>19968</v>
      </c>
      <c r="K208" s="10"/>
      <c r="L208" s="10"/>
    </row>
    <row r="209" spans="1:12" ht="18" outlineLevel="2" x14ac:dyDescent="0.3">
      <c r="A209" s="8" t="s">
        <v>347</v>
      </c>
      <c r="B209" s="12" t="s">
        <v>348</v>
      </c>
      <c r="C209" s="13"/>
      <c r="D209" s="13" t="s">
        <v>344</v>
      </c>
      <c r="E209" s="14">
        <v>1</v>
      </c>
      <c r="F209" s="14">
        <v>79</v>
      </c>
      <c r="G209" s="15">
        <f>IFERROR(ROUND(SUM(J210,J211)/$F209, 2),0)</f>
        <v>0</v>
      </c>
      <c r="H209" s="16"/>
      <c r="I209" s="15">
        <f>G209+ROUND(H209, 2)</f>
        <v>0</v>
      </c>
      <c r="J209" s="15">
        <f>ROUND(G209*$F209, 2)</f>
        <v>0</v>
      </c>
      <c r="K209" s="15">
        <f>ROUND($F209*ROUND(H209, 2), 2)</f>
        <v>0</v>
      </c>
      <c r="L209" s="15">
        <f>J209+K209</f>
        <v>0</v>
      </c>
    </row>
    <row r="210" spans="1:12" ht="72" outlineLevel="2" x14ac:dyDescent="0.3">
      <c r="A210" s="8" t="s">
        <v>349</v>
      </c>
      <c r="B210" s="17" t="s">
        <v>350</v>
      </c>
      <c r="C210" s="13" t="s">
        <v>351</v>
      </c>
      <c r="D210" s="18" t="s">
        <v>344</v>
      </c>
      <c r="E210" s="19">
        <v>1</v>
      </c>
      <c r="F210" s="20">
        <v>79</v>
      </c>
      <c r="G210" s="21"/>
      <c r="H210" s="10"/>
      <c r="I210" s="10"/>
      <c r="J210" s="22">
        <f>ROUND(ROUND(G210, 2)*$F210, 2)</f>
        <v>0</v>
      </c>
      <c r="K210" s="10"/>
      <c r="L210" s="10"/>
    </row>
    <row r="211" spans="1:12" ht="72" outlineLevel="2" x14ac:dyDescent="0.3">
      <c r="A211" s="8" t="s">
        <v>352</v>
      </c>
      <c r="B211" s="17" t="s">
        <v>353</v>
      </c>
      <c r="C211" s="13" t="s">
        <v>354</v>
      </c>
      <c r="D211" s="18" t="s">
        <v>344</v>
      </c>
      <c r="E211" s="19">
        <v>1</v>
      </c>
      <c r="F211" s="20">
        <v>79</v>
      </c>
      <c r="G211" s="21"/>
      <c r="H211" s="10"/>
      <c r="I211" s="10"/>
      <c r="J211" s="22">
        <f>ROUND(ROUND(G211, 2)*$F211, 2)</f>
        <v>0</v>
      </c>
      <c r="K211" s="10"/>
      <c r="L211" s="10"/>
    </row>
    <row r="212" spans="1:12" ht="144" outlineLevel="2" x14ac:dyDescent="0.3">
      <c r="A212" s="8" t="s">
        <v>355</v>
      </c>
      <c r="B212" s="12" t="s">
        <v>356</v>
      </c>
      <c r="C212" s="13" t="s">
        <v>357</v>
      </c>
      <c r="D212" s="13" t="s">
        <v>344</v>
      </c>
      <c r="E212" s="14">
        <v>1</v>
      </c>
      <c r="F212" s="14">
        <v>1</v>
      </c>
      <c r="G212" s="15">
        <f>IFERROR(ROUND(SUM(J213,J214)/$F212, 2),0)</f>
        <v>672</v>
      </c>
      <c r="H212" s="16"/>
      <c r="I212" s="15">
        <f>G212+ROUND(H212, 2)</f>
        <v>672</v>
      </c>
      <c r="J212" s="15">
        <f>ROUND(G212*$F212, 2)</f>
        <v>672</v>
      </c>
      <c r="K212" s="15">
        <f>ROUND($F212*ROUND(H212, 2), 2)</f>
        <v>0</v>
      </c>
      <c r="L212" s="15">
        <f>J212+K212</f>
        <v>672</v>
      </c>
    </row>
    <row r="213" spans="1:12" ht="54" outlineLevel="2" x14ac:dyDescent="0.3">
      <c r="A213" s="8" t="s">
        <v>358</v>
      </c>
      <c r="B213" s="17" t="s">
        <v>359</v>
      </c>
      <c r="C213" s="13"/>
      <c r="D213" s="18" t="s">
        <v>344</v>
      </c>
      <c r="E213" s="19">
        <v>1</v>
      </c>
      <c r="F213" s="20">
        <v>1</v>
      </c>
      <c r="G213" s="21"/>
      <c r="H213" s="10"/>
      <c r="I213" s="10"/>
      <c r="J213" s="22">
        <f>ROUND(ROUND(G213, 2)*$F213, 2)</f>
        <v>0</v>
      </c>
      <c r="K213" s="10"/>
      <c r="L213" s="10"/>
    </row>
    <row r="214" spans="1:12" ht="18" outlineLevel="2" x14ac:dyDescent="0.3">
      <c r="A214" s="8" t="s">
        <v>360</v>
      </c>
      <c r="B214" s="27" t="s">
        <v>346</v>
      </c>
      <c r="C214" s="13"/>
      <c r="D214" s="18" t="s">
        <v>30</v>
      </c>
      <c r="E214" s="19">
        <v>0.105</v>
      </c>
      <c r="F214" s="19">
        <v>0.105</v>
      </c>
      <c r="G214" s="24">
        <v>6400</v>
      </c>
      <c r="H214" s="10"/>
      <c r="I214" s="10"/>
      <c r="J214" s="22">
        <f>ROUND(ROUND(G214, 2)*$F214, 2)</f>
        <v>672</v>
      </c>
      <c r="K214" s="10"/>
      <c r="L214" s="10"/>
    </row>
    <row r="215" spans="1:12" ht="36" outlineLevel="2" x14ac:dyDescent="0.3">
      <c r="A215" s="8" t="s">
        <v>361</v>
      </c>
      <c r="B215" s="12" t="s">
        <v>362</v>
      </c>
      <c r="C215" s="13" t="s">
        <v>363</v>
      </c>
      <c r="D215" s="13" t="s">
        <v>344</v>
      </c>
      <c r="E215" s="14">
        <v>1</v>
      </c>
      <c r="F215" s="14">
        <v>1</v>
      </c>
      <c r="G215" s="15">
        <f>IFERROR(ROUND(SUM(J216)/$F215, 2),0)</f>
        <v>0</v>
      </c>
      <c r="H215" s="16"/>
      <c r="I215" s="15">
        <f>G215+ROUND(H215, 2)</f>
        <v>0</v>
      </c>
      <c r="J215" s="15">
        <f>ROUND(G215*$F215, 2)</f>
        <v>0</v>
      </c>
      <c r="K215" s="15">
        <f>ROUND($F215*ROUND(H215, 2), 2)</f>
        <v>0</v>
      </c>
      <c r="L215" s="15">
        <f>J215+K215</f>
        <v>0</v>
      </c>
    </row>
    <row r="216" spans="1:12" ht="36" outlineLevel="2" x14ac:dyDescent="0.3">
      <c r="A216" s="8" t="s">
        <v>364</v>
      </c>
      <c r="B216" s="17" t="s">
        <v>365</v>
      </c>
      <c r="C216" s="13"/>
      <c r="D216" s="18" t="s">
        <v>344</v>
      </c>
      <c r="E216" s="19">
        <v>1</v>
      </c>
      <c r="F216" s="20">
        <v>1</v>
      </c>
      <c r="G216" s="21"/>
      <c r="H216" s="10"/>
      <c r="I216" s="10"/>
      <c r="J216" s="22">
        <f>ROUND(ROUND(G216, 2)*$F216, 2)</f>
        <v>0</v>
      </c>
      <c r="K216" s="10"/>
      <c r="L216" s="10"/>
    </row>
    <row r="217" spans="1:12" ht="17.100000000000001" customHeight="1" outlineLevel="1" x14ac:dyDescent="0.3">
      <c r="A217" s="8" t="s">
        <v>366</v>
      </c>
      <c r="B217" s="9" t="s">
        <v>367</v>
      </c>
      <c r="C217" s="9"/>
      <c r="D217" s="9"/>
      <c r="E217" s="9"/>
      <c r="F217" s="9"/>
      <c r="G217" s="10"/>
      <c r="H217" s="10"/>
      <c r="I217" s="10"/>
      <c r="J217" s="11">
        <f>SUM(J218,J221,J224,J226)</f>
        <v>255397.95</v>
      </c>
      <c r="K217" s="11">
        <f>SUM(K218,K221,K224,K226)</f>
        <v>0</v>
      </c>
      <c r="L217" s="11">
        <f>SUM(L218,L221,L224,L226)</f>
        <v>255397.95</v>
      </c>
    </row>
    <row r="218" spans="1:12" ht="37.5" customHeight="1" outlineLevel="2" x14ac:dyDescent="0.3">
      <c r="A218" s="8" t="s">
        <v>368</v>
      </c>
      <c r="B218" s="12" t="s">
        <v>369</v>
      </c>
      <c r="C218" s="13" t="s">
        <v>371</v>
      </c>
      <c r="D218" s="13" t="s">
        <v>339</v>
      </c>
      <c r="E218" s="14">
        <v>1</v>
      </c>
      <c r="F218" s="14">
        <v>298.07</v>
      </c>
      <c r="G218" s="15">
        <f>IFERROR(ROUND(SUM(J219,J220)/$F218, 2),0)</f>
        <v>342.2</v>
      </c>
      <c r="H218" s="16"/>
      <c r="I218" s="15">
        <f>G218+ROUND(H218, 2)</f>
        <v>342.2</v>
      </c>
      <c r="J218" s="15">
        <f>ROUND(G218*$F218, 2)</f>
        <v>101999.55</v>
      </c>
      <c r="K218" s="15">
        <f>ROUND($F218*ROUND(H218, 2), 2)</f>
        <v>0</v>
      </c>
      <c r="L218" s="15">
        <f>J218+K218</f>
        <v>101999.55</v>
      </c>
    </row>
    <row r="219" spans="1:12" ht="36" outlineLevel="2" x14ac:dyDescent="0.3">
      <c r="A219" s="8" t="s">
        <v>372</v>
      </c>
      <c r="B219" s="27" t="s">
        <v>373</v>
      </c>
      <c r="C219" s="13" t="s">
        <v>370</v>
      </c>
      <c r="D219" s="18" t="s">
        <v>30</v>
      </c>
      <c r="E219" s="19">
        <v>5.8999999999999997E-2</v>
      </c>
      <c r="F219" s="19">
        <v>17.585999999999999</v>
      </c>
      <c r="G219" s="24">
        <v>5800</v>
      </c>
      <c r="H219" s="10"/>
      <c r="I219" s="10"/>
      <c r="J219" s="22">
        <f>ROUND(ROUND(G219, 2)*$F219, 2)</f>
        <v>101998.8</v>
      </c>
      <c r="K219" s="10"/>
      <c r="L219" s="10"/>
    </row>
    <row r="220" spans="1:12" ht="36" outlineLevel="2" x14ac:dyDescent="0.3">
      <c r="A220" s="8" t="s">
        <v>374</v>
      </c>
      <c r="B220" s="30" t="s">
        <v>375</v>
      </c>
      <c r="C220" s="13"/>
      <c r="D220" s="18" t="s">
        <v>339</v>
      </c>
      <c r="E220" s="19">
        <v>1</v>
      </c>
      <c r="F220" s="20">
        <v>298.07</v>
      </c>
      <c r="G220" s="21"/>
      <c r="H220" s="10"/>
      <c r="I220" s="10"/>
      <c r="J220" s="22">
        <f>ROUND(ROUND(G220, 2)*$F220, 2)</f>
        <v>0</v>
      </c>
      <c r="K220" s="10"/>
      <c r="L220" s="10"/>
    </row>
    <row r="221" spans="1:12" ht="37.5" customHeight="1" outlineLevel="2" x14ac:dyDescent="0.3">
      <c r="A221" s="8" t="s">
        <v>376</v>
      </c>
      <c r="B221" s="12" t="s">
        <v>377</v>
      </c>
      <c r="C221" s="13" t="s">
        <v>378</v>
      </c>
      <c r="D221" s="13" t="s">
        <v>339</v>
      </c>
      <c r="E221" s="14">
        <v>1</v>
      </c>
      <c r="F221" s="14">
        <v>528.96</v>
      </c>
      <c r="G221" s="15">
        <f>IFERROR(ROUND(SUM(J222,J223)/$F221, 2),0)</f>
        <v>290</v>
      </c>
      <c r="H221" s="16"/>
      <c r="I221" s="15">
        <f>G221+ROUND(H221, 2)</f>
        <v>290</v>
      </c>
      <c r="J221" s="15">
        <f>ROUND(G221*$F221, 2)</f>
        <v>153398.39999999999</v>
      </c>
      <c r="K221" s="15">
        <f>ROUND($F221*ROUND(H221, 2), 2)</f>
        <v>0</v>
      </c>
      <c r="L221" s="15">
        <f>J221+K221</f>
        <v>153398.39999999999</v>
      </c>
    </row>
    <row r="222" spans="1:12" ht="36" outlineLevel="2" x14ac:dyDescent="0.3">
      <c r="A222" s="8" t="s">
        <v>379</v>
      </c>
      <c r="B222" s="30" t="s">
        <v>380</v>
      </c>
      <c r="C222" s="13" t="s">
        <v>370</v>
      </c>
      <c r="D222" s="18" t="s">
        <v>339</v>
      </c>
      <c r="E222" s="19">
        <v>1</v>
      </c>
      <c r="F222" s="20">
        <v>528.96</v>
      </c>
      <c r="G222" s="21"/>
      <c r="H222" s="10"/>
      <c r="I222" s="10"/>
      <c r="J222" s="22">
        <f>ROUND(ROUND(G222, 2)*$F222, 2)</f>
        <v>0</v>
      </c>
      <c r="K222" s="10"/>
      <c r="L222" s="10"/>
    </row>
    <row r="223" spans="1:12" ht="18" outlineLevel="2" x14ac:dyDescent="0.3">
      <c r="A223" s="8" t="s">
        <v>381</v>
      </c>
      <c r="B223" s="27" t="s">
        <v>373</v>
      </c>
      <c r="C223" s="13"/>
      <c r="D223" s="18" t="s">
        <v>30</v>
      </c>
      <c r="E223" s="19">
        <v>0.05</v>
      </c>
      <c r="F223" s="19">
        <v>26.448</v>
      </c>
      <c r="G223" s="24">
        <v>5800</v>
      </c>
      <c r="H223" s="10"/>
      <c r="I223" s="10"/>
      <c r="J223" s="22">
        <f>ROUND(ROUND(G223, 2)*$F223, 2)</f>
        <v>153398.39999999999</v>
      </c>
      <c r="K223" s="10"/>
      <c r="L223" s="10"/>
    </row>
    <row r="224" spans="1:12" ht="18" outlineLevel="2" x14ac:dyDescent="0.3">
      <c r="A224" s="8" t="s">
        <v>382</v>
      </c>
      <c r="B224" s="12" t="s">
        <v>383</v>
      </c>
      <c r="C224" s="13"/>
      <c r="D224" s="13" t="s">
        <v>339</v>
      </c>
      <c r="E224" s="14">
        <v>1</v>
      </c>
      <c r="F224" s="14">
        <v>202.23</v>
      </c>
      <c r="G224" s="15">
        <f>IFERROR(ROUND(SUM(J225)/$F224, 2),0)</f>
        <v>0</v>
      </c>
      <c r="H224" s="16"/>
      <c r="I224" s="15">
        <f>G224+ROUND(H224, 2)</f>
        <v>0</v>
      </c>
      <c r="J224" s="15">
        <f>ROUND(G224*$F224, 2)</f>
        <v>0</v>
      </c>
      <c r="K224" s="15">
        <f>ROUND($F224*ROUND(H224, 2), 2)</f>
        <v>0</v>
      </c>
      <c r="L224" s="15">
        <f>J224+K224</f>
        <v>0</v>
      </c>
    </row>
    <row r="225" spans="1:12" ht="54" outlineLevel="2" x14ac:dyDescent="0.3">
      <c r="A225" s="8" t="s">
        <v>384</v>
      </c>
      <c r="B225" s="17" t="s">
        <v>385</v>
      </c>
      <c r="C225" s="13"/>
      <c r="D225" s="18" t="s">
        <v>386</v>
      </c>
      <c r="E225" s="19">
        <v>1</v>
      </c>
      <c r="F225" s="20">
        <v>202.23</v>
      </c>
      <c r="G225" s="21"/>
      <c r="H225" s="10"/>
      <c r="I225" s="10"/>
      <c r="J225" s="22">
        <f>ROUND(ROUND(G225, 2)*$F225, 2)</f>
        <v>0</v>
      </c>
      <c r="K225" s="10"/>
      <c r="L225" s="10"/>
    </row>
    <row r="226" spans="1:12" ht="18" outlineLevel="2" x14ac:dyDescent="0.3">
      <c r="A226" s="8" t="s">
        <v>387</v>
      </c>
      <c r="B226" s="12" t="s">
        <v>388</v>
      </c>
      <c r="C226" s="13" t="s">
        <v>389</v>
      </c>
      <c r="D226" s="13" t="s">
        <v>339</v>
      </c>
      <c r="E226" s="14">
        <v>1</v>
      </c>
      <c r="F226" s="14">
        <v>87.11</v>
      </c>
      <c r="G226" s="15">
        <f>IFERROR(ROUND(SUM(J227)/$F226, 2),0)</f>
        <v>0</v>
      </c>
      <c r="H226" s="16"/>
      <c r="I226" s="15">
        <f>G226+ROUND(H226, 2)</f>
        <v>0</v>
      </c>
      <c r="J226" s="15">
        <f>ROUND(G226*$F226, 2)</f>
        <v>0</v>
      </c>
      <c r="K226" s="15">
        <f>ROUND($F226*ROUND(H226, 2), 2)</f>
        <v>0</v>
      </c>
      <c r="L226" s="15">
        <f>J226+K226</f>
        <v>0</v>
      </c>
    </row>
    <row r="227" spans="1:12" ht="36" outlineLevel="2" x14ac:dyDescent="0.3">
      <c r="A227" s="8" t="s">
        <v>390</v>
      </c>
      <c r="B227" s="17" t="s">
        <v>391</v>
      </c>
      <c r="C227" s="13"/>
      <c r="D227" s="18" t="s">
        <v>339</v>
      </c>
      <c r="E227" s="19">
        <v>1</v>
      </c>
      <c r="F227" s="20">
        <v>87.11</v>
      </c>
      <c r="G227" s="21"/>
      <c r="H227" s="10"/>
      <c r="I227" s="10"/>
      <c r="J227" s="22">
        <f>ROUND(ROUND(G227, 2)*$F227, 2)</f>
        <v>0</v>
      </c>
      <c r="K227" s="10"/>
      <c r="L227" s="10"/>
    </row>
    <row r="228" spans="1:12" ht="17.100000000000001" customHeight="1" outlineLevel="1" x14ac:dyDescent="0.3">
      <c r="A228" s="8" t="s">
        <v>392</v>
      </c>
      <c r="B228" s="9" t="s">
        <v>393</v>
      </c>
      <c r="C228" s="9"/>
      <c r="D228" s="9"/>
      <c r="E228" s="9"/>
      <c r="F228" s="9"/>
      <c r="G228" s="10"/>
      <c r="H228" s="10"/>
      <c r="I228" s="10"/>
      <c r="J228" s="11">
        <f>SUM(J229)</f>
        <v>0</v>
      </c>
      <c r="K228" s="11">
        <f>SUM(K229)</f>
        <v>0</v>
      </c>
      <c r="L228" s="11">
        <f>SUM(L229)</f>
        <v>0</v>
      </c>
    </row>
    <row r="229" spans="1:12" ht="54" outlineLevel="1" x14ac:dyDescent="0.3">
      <c r="A229" s="8" t="s">
        <v>394</v>
      </c>
      <c r="B229" s="12" t="s">
        <v>395</v>
      </c>
      <c r="C229" s="13" t="s">
        <v>396</v>
      </c>
      <c r="D229" s="13" t="s">
        <v>397</v>
      </c>
      <c r="E229" s="14">
        <v>1</v>
      </c>
      <c r="F229" s="14">
        <v>1</v>
      </c>
      <c r="G229" s="15">
        <v>0</v>
      </c>
      <c r="H229" s="16"/>
      <c r="I229" s="15">
        <f>G229+ROUND(H229, 2)</f>
        <v>0</v>
      </c>
      <c r="J229" s="15">
        <v>0</v>
      </c>
      <c r="K229" s="15">
        <f>ROUND($F229*ROUND(H229, 2), 2)</f>
        <v>0</v>
      </c>
      <c r="L229" s="15">
        <f>J229+K229</f>
        <v>0</v>
      </c>
    </row>
    <row r="230" spans="1:12" ht="17.100000000000001" customHeight="1" x14ac:dyDescent="0.3">
      <c r="A230" s="8" t="s">
        <v>398</v>
      </c>
      <c r="B230" s="9" t="s">
        <v>399</v>
      </c>
      <c r="C230" s="9"/>
      <c r="D230" s="9"/>
      <c r="E230" s="9"/>
      <c r="F230" s="9"/>
      <c r="G230" s="10"/>
      <c r="H230" s="10"/>
      <c r="I230" s="10"/>
      <c r="J230" s="11">
        <f>SUM(J231,J234)</f>
        <v>0</v>
      </c>
      <c r="K230" s="11">
        <f>SUM(K231,K234)</f>
        <v>0</v>
      </c>
      <c r="L230" s="11">
        <f>SUM(L231,L234)</f>
        <v>0</v>
      </c>
    </row>
    <row r="231" spans="1:12" ht="17.100000000000001" customHeight="1" x14ac:dyDescent="0.3">
      <c r="A231" s="8" t="s">
        <v>400</v>
      </c>
      <c r="B231" s="9" t="s">
        <v>401</v>
      </c>
      <c r="C231" s="9"/>
      <c r="D231" s="9"/>
      <c r="E231" s="9"/>
      <c r="F231" s="9"/>
      <c r="G231" s="10"/>
      <c r="H231" s="10"/>
      <c r="I231" s="10"/>
      <c r="J231" s="11">
        <f>SUM(J232,J233)</f>
        <v>0</v>
      </c>
      <c r="K231" s="11">
        <f>SUM(K232,K233)</f>
        <v>0</v>
      </c>
      <c r="L231" s="11">
        <f>SUM(L232,L233)</f>
        <v>0</v>
      </c>
    </row>
    <row r="232" spans="1:12" ht="18" outlineLevel="1" x14ac:dyDescent="0.3">
      <c r="A232" s="8" t="s">
        <v>402</v>
      </c>
      <c r="B232" s="12" t="s">
        <v>403</v>
      </c>
      <c r="C232" s="13"/>
      <c r="D232" s="13" t="s">
        <v>404</v>
      </c>
      <c r="E232" s="14">
        <v>1</v>
      </c>
      <c r="F232" s="14">
        <v>1744.596</v>
      </c>
      <c r="G232" s="15">
        <v>0</v>
      </c>
      <c r="H232" s="16"/>
      <c r="I232" s="15">
        <f>G232+ROUND(H232, 2)</f>
        <v>0</v>
      </c>
      <c r="J232" s="15">
        <v>0</v>
      </c>
      <c r="K232" s="15">
        <f>ROUND($F232*ROUND(H232, 2), 2)</f>
        <v>0</v>
      </c>
      <c r="L232" s="15">
        <f>J232+K232</f>
        <v>0</v>
      </c>
    </row>
    <row r="233" spans="1:12" ht="36" outlineLevel="1" x14ac:dyDescent="0.3">
      <c r="A233" s="8" t="s">
        <v>405</v>
      </c>
      <c r="B233" s="12" t="s">
        <v>406</v>
      </c>
      <c r="C233" s="13"/>
      <c r="D233" s="13" t="s">
        <v>404</v>
      </c>
      <c r="E233" s="14">
        <v>1</v>
      </c>
      <c r="F233" s="14">
        <v>1744.596</v>
      </c>
      <c r="G233" s="15">
        <v>0</v>
      </c>
      <c r="H233" s="16"/>
      <c r="I233" s="15">
        <f>G233+ROUND(H233, 2)</f>
        <v>0</v>
      </c>
      <c r="J233" s="15">
        <v>0</v>
      </c>
      <c r="K233" s="15">
        <f>ROUND($F233*ROUND(H233, 2), 2)</f>
        <v>0</v>
      </c>
      <c r="L233" s="15">
        <f>J233+K233</f>
        <v>0</v>
      </c>
    </row>
    <row r="234" spans="1:12" ht="17.100000000000001" customHeight="1" x14ac:dyDescent="0.3">
      <c r="A234" s="8" t="s">
        <v>407</v>
      </c>
      <c r="B234" s="9" t="s">
        <v>408</v>
      </c>
      <c r="C234" s="9"/>
      <c r="D234" s="9"/>
      <c r="E234" s="9"/>
      <c r="F234" s="9"/>
      <c r="G234" s="10"/>
      <c r="H234" s="10"/>
      <c r="I234" s="10"/>
      <c r="J234" s="11">
        <f>SUM(J235,J236)</f>
        <v>0</v>
      </c>
      <c r="K234" s="11">
        <f>SUM(K235,K236)</f>
        <v>0</v>
      </c>
      <c r="L234" s="11">
        <f>SUM(L235,L236)</f>
        <v>0</v>
      </c>
    </row>
    <row r="235" spans="1:12" ht="72" outlineLevel="1" x14ac:dyDescent="0.3">
      <c r="A235" s="8" t="s">
        <v>409</v>
      </c>
      <c r="B235" s="12" t="s">
        <v>410</v>
      </c>
      <c r="C235" s="13" t="s">
        <v>762</v>
      </c>
      <c r="D235" s="13" t="s">
        <v>30</v>
      </c>
      <c r="E235" s="14">
        <v>1</v>
      </c>
      <c r="F235" s="14">
        <v>4336.3100000000004</v>
      </c>
      <c r="G235" s="15">
        <v>0</v>
      </c>
      <c r="H235" s="16"/>
      <c r="I235" s="15">
        <f>G235+ROUND(H235, 2)</f>
        <v>0</v>
      </c>
      <c r="J235" s="15">
        <v>0</v>
      </c>
      <c r="K235" s="15">
        <f>ROUND($F235*ROUND(H235, 2), 2)</f>
        <v>0</v>
      </c>
      <c r="L235" s="15">
        <f>J235+K235</f>
        <v>0</v>
      </c>
    </row>
    <row r="236" spans="1:12" ht="36" outlineLevel="1" x14ac:dyDescent="0.3">
      <c r="A236" s="8" t="s">
        <v>411</v>
      </c>
      <c r="B236" s="12" t="s">
        <v>412</v>
      </c>
      <c r="C236" s="13"/>
      <c r="D236" s="13" t="s">
        <v>30</v>
      </c>
      <c r="E236" s="14">
        <v>1</v>
      </c>
      <c r="F236" s="14">
        <v>969.22</v>
      </c>
      <c r="G236" s="15">
        <v>0</v>
      </c>
      <c r="H236" s="16"/>
      <c r="I236" s="15">
        <f>G236+ROUND(H236, 2)</f>
        <v>0</v>
      </c>
      <c r="J236" s="15">
        <v>0</v>
      </c>
      <c r="K236" s="15">
        <f>ROUND($F236*ROUND(H236, 2), 2)</f>
        <v>0</v>
      </c>
      <c r="L236" s="15">
        <f>J236+K236</f>
        <v>0</v>
      </c>
    </row>
    <row r="237" spans="1:12" ht="17.100000000000001" customHeight="1" x14ac:dyDescent="0.3">
      <c r="A237" s="8" t="s">
        <v>413</v>
      </c>
      <c r="B237" s="9" t="s">
        <v>414</v>
      </c>
      <c r="C237" s="9"/>
      <c r="D237" s="9"/>
      <c r="E237" s="9"/>
      <c r="F237" s="9"/>
      <c r="G237" s="10"/>
      <c r="H237" s="10"/>
      <c r="I237" s="10"/>
      <c r="J237" s="11">
        <f>SUM(J238,J263)</f>
        <v>2101770</v>
      </c>
      <c r="K237" s="11">
        <f>SUM(K238,K263)</f>
        <v>480354</v>
      </c>
      <c r="L237" s="11">
        <f>SUM(L238,L263)</f>
        <v>2582124</v>
      </c>
    </row>
    <row r="238" spans="1:12" ht="17.100000000000001" customHeight="1" x14ac:dyDescent="0.3">
      <c r="A238" s="8" t="s">
        <v>415</v>
      </c>
      <c r="B238" s="9" t="s">
        <v>416</v>
      </c>
      <c r="C238" s="9"/>
      <c r="D238" s="9"/>
      <c r="E238" s="9"/>
      <c r="F238" s="9"/>
      <c r="G238" s="10"/>
      <c r="H238" s="10"/>
      <c r="I238" s="10"/>
      <c r="J238" s="11">
        <f>SUM(J239,J247,J250,J252,J255,J257,J259,J261)</f>
        <v>2101770</v>
      </c>
      <c r="K238" s="11">
        <f>SUM(K239,K247,K250,K252,K255,K257,K259,K261)</f>
        <v>420354</v>
      </c>
      <c r="L238" s="11">
        <f>SUM(L239,L247,L250,L252,L255,L257,L259,L261)</f>
        <v>2522124</v>
      </c>
    </row>
    <row r="239" spans="1:12" ht="18" outlineLevel="1" x14ac:dyDescent="0.3">
      <c r="A239" s="8" t="s">
        <v>417</v>
      </c>
      <c r="B239" s="25" t="s">
        <v>418</v>
      </c>
      <c r="C239" s="13"/>
      <c r="D239" s="13" t="s">
        <v>419</v>
      </c>
      <c r="E239" s="14">
        <v>1</v>
      </c>
      <c r="F239" s="14">
        <v>8</v>
      </c>
      <c r="G239" s="15">
        <f>IFERROR(ROUND(SUM(J240,J241,J242,J243,J244,J245,J246)/$F239, 2),0)</f>
        <v>262721.25</v>
      </c>
      <c r="H239" s="29">
        <f>J239*0.2/$F239</f>
        <v>52544.25</v>
      </c>
      <c r="I239" s="15">
        <f>G239+ROUND(H239, 2)</f>
        <v>315265.5</v>
      </c>
      <c r="J239" s="15">
        <f>ROUND(G239*$F239, 2)</f>
        <v>2101770</v>
      </c>
      <c r="K239" s="15">
        <f>ROUND($F239*ROUND(H239, 2), 2)</f>
        <v>420354</v>
      </c>
      <c r="L239" s="15">
        <f>J239+K239</f>
        <v>2522124</v>
      </c>
    </row>
    <row r="240" spans="1:12" ht="36" outlineLevel="1" x14ac:dyDescent="0.3">
      <c r="A240" s="8" t="s">
        <v>420</v>
      </c>
      <c r="B240" s="27" t="s">
        <v>421</v>
      </c>
      <c r="C240" s="13" t="s">
        <v>422</v>
      </c>
      <c r="D240" s="18" t="s">
        <v>344</v>
      </c>
      <c r="E240" s="19">
        <v>1</v>
      </c>
      <c r="F240" s="20">
        <v>1</v>
      </c>
      <c r="G240" s="28">
        <v>147690</v>
      </c>
      <c r="H240" s="10"/>
      <c r="I240" s="10"/>
      <c r="J240" s="22">
        <f>ROUND(ROUND(G240, 2)*$F240, 2)</f>
        <v>147690</v>
      </c>
      <c r="K240" s="10"/>
      <c r="L240" s="10"/>
    </row>
    <row r="241" spans="1:12" ht="36" outlineLevel="1" x14ac:dyDescent="0.3">
      <c r="A241" s="8" t="s">
        <v>423</v>
      </c>
      <c r="B241" s="27" t="s">
        <v>424</v>
      </c>
      <c r="C241" s="13" t="s">
        <v>425</v>
      </c>
      <c r="D241" s="18" t="s">
        <v>344</v>
      </c>
      <c r="E241" s="19">
        <v>1</v>
      </c>
      <c r="F241" s="20">
        <v>1</v>
      </c>
      <c r="G241" s="28">
        <v>78606</v>
      </c>
      <c r="H241" s="10"/>
      <c r="I241" s="10"/>
      <c r="J241" s="22">
        <f>ROUND(ROUND(G241, 2)*$F241, 2)</f>
        <v>78606</v>
      </c>
      <c r="K241" s="10"/>
      <c r="L241" s="10"/>
    </row>
    <row r="242" spans="1:12" ht="36" outlineLevel="1" x14ac:dyDescent="0.3">
      <c r="A242" s="8" t="s">
        <v>426</v>
      </c>
      <c r="B242" s="27" t="s">
        <v>427</v>
      </c>
      <c r="C242" s="13" t="s">
        <v>425</v>
      </c>
      <c r="D242" s="18" t="s">
        <v>344</v>
      </c>
      <c r="E242" s="19">
        <v>1</v>
      </c>
      <c r="F242" s="20">
        <v>1</v>
      </c>
      <c r="G242" s="28">
        <v>252450</v>
      </c>
      <c r="H242" s="10"/>
      <c r="I242" s="10"/>
      <c r="J242" s="22">
        <f>ROUND(ROUND(G242, 2)*$F242, 2)</f>
        <v>252450</v>
      </c>
      <c r="K242" s="10"/>
      <c r="L242" s="10"/>
    </row>
    <row r="243" spans="1:12" ht="36" outlineLevel="1" x14ac:dyDescent="0.3">
      <c r="A243" s="8" t="s">
        <v>428</v>
      </c>
      <c r="B243" s="27" t="s">
        <v>429</v>
      </c>
      <c r="C243" s="13" t="s">
        <v>425</v>
      </c>
      <c r="D243" s="18" t="s">
        <v>344</v>
      </c>
      <c r="E243" s="19">
        <v>1</v>
      </c>
      <c r="F243" s="20">
        <v>1</v>
      </c>
      <c r="G243" s="28">
        <v>451080</v>
      </c>
      <c r="H243" s="10"/>
      <c r="I243" s="10"/>
      <c r="J243" s="22">
        <f>ROUND(ROUND(G243, 2)*$F243, 2)</f>
        <v>451080</v>
      </c>
      <c r="K243" s="10"/>
      <c r="L243" s="10"/>
    </row>
    <row r="244" spans="1:12" ht="36" outlineLevel="1" x14ac:dyDescent="0.3">
      <c r="A244" s="8" t="s">
        <v>430</v>
      </c>
      <c r="B244" s="27" t="s">
        <v>431</v>
      </c>
      <c r="C244" s="13" t="s">
        <v>425</v>
      </c>
      <c r="D244" s="18" t="s">
        <v>344</v>
      </c>
      <c r="E244" s="19">
        <v>1</v>
      </c>
      <c r="F244" s="20">
        <v>1</v>
      </c>
      <c r="G244" s="28">
        <v>116820</v>
      </c>
      <c r="H244" s="10"/>
      <c r="I244" s="10"/>
      <c r="J244" s="22">
        <f>ROUND(ROUND(G244, 2)*$F244, 2)</f>
        <v>116820</v>
      </c>
      <c r="K244" s="10"/>
      <c r="L244" s="10"/>
    </row>
    <row r="245" spans="1:12" ht="36" outlineLevel="1" x14ac:dyDescent="0.3">
      <c r="A245" s="8" t="s">
        <v>432</v>
      </c>
      <c r="B245" s="27" t="s">
        <v>433</v>
      </c>
      <c r="C245" s="13" t="s">
        <v>425</v>
      </c>
      <c r="D245" s="18" t="s">
        <v>344</v>
      </c>
      <c r="E245" s="19">
        <v>1</v>
      </c>
      <c r="F245" s="20">
        <v>2</v>
      </c>
      <c r="G245" s="28">
        <v>119097</v>
      </c>
      <c r="H245" s="10"/>
      <c r="I245" s="10"/>
      <c r="J245" s="22">
        <f>ROUND(ROUND(G245, 2)*$F245, 2)</f>
        <v>238194</v>
      </c>
      <c r="K245" s="10"/>
      <c r="L245" s="10"/>
    </row>
    <row r="246" spans="1:12" ht="36" outlineLevel="1" x14ac:dyDescent="0.3">
      <c r="A246" s="8" t="s">
        <v>434</v>
      </c>
      <c r="B246" s="27" t="s">
        <v>435</v>
      </c>
      <c r="C246" s="13" t="s">
        <v>425</v>
      </c>
      <c r="D246" s="18" t="s">
        <v>344</v>
      </c>
      <c r="E246" s="19">
        <v>1</v>
      </c>
      <c r="F246" s="20">
        <v>1</v>
      </c>
      <c r="G246" s="28">
        <v>816930</v>
      </c>
      <c r="H246" s="10"/>
      <c r="I246" s="10"/>
      <c r="J246" s="22">
        <f>ROUND(ROUND(G246, 2)*$F246, 2)</f>
        <v>816930</v>
      </c>
      <c r="K246" s="10"/>
      <c r="L246" s="10"/>
    </row>
    <row r="247" spans="1:12" ht="18" outlineLevel="1" x14ac:dyDescent="0.3">
      <c r="A247" s="8" t="s">
        <v>436</v>
      </c>
      <c r="B247" s="12" t="s">
        <v>437</v>
      </c>
      <c r="C247" s="13"/>
      <c r="D247" s="13" t="s">
        <v>344</v>
      </c>
      <c r="E247" s="14">
        <v>1</v>
      </c>
      <c r="F247" s="14">
        <v>5</v>
      </c>
      <c r="G247" s="15">
        <f>IFERROR(ROUND(SUM(J248,J249)/$F247, 2),0)</f>
        <v>0</v>
      </c>
      <c r="H247" s="16"/>
      <c r="I247" s="15">
        <f>G247+ROUND(H247, 2)</f>
        <v>0</v>
      </c>
      <c r="J247" s="15">
        <f>ROUND(G247*$F247, 2)</f>
        <v>0</v>
      </c>
      <c r="K247" s="15">
        <f>ROUND($F247*ROUND(H247, 2), 2)</f>
        <v>0</v>
      </c>
      <c r="L247" s="15">
        <f>J247+K247</f>
        <v>0</v>
      </c>
    </row>
    <row r="248" spans="1:12" ht="36" outlineLevel="1" x14ac:dyDescent="0.3">
      <c r="A248" s="8" t="s">
        <v>438</v>
      </c>
      <c r="B248" s="30" t="s">
        <v>439</v>
      </c>
      <c r="C248" s="13"/>
      <c r="D248" s="18" t="s">
        <v>404</v>
      </c>
      <c r="E248" s="19">
        <v>1</v>
      </c>
      <c r="F248" s="20">
        <v>0.3</v>
      </c>
      <c r="G248" s="21"/>
      <c r="H248" s="10"/>
      <c r="I248" s="10"/>
      <c r="J248" s="22">
        <f>ROUND(ROUND(G248, 2)*$F248, 2)</f>
        <v>0</v>
      </c>
      <c r="K248" s="10"/>
      <c r="L248" s="10"/>
    </row>
    <row r="249" spans="1:12" ht="54" outlineLevel="1" x14ac:dyDescent="0.3">
      <c r="A249" s="8" t="s">
        <v>440</v>
      </c>
      <c r="B249" s="30" t="s">
        <v>441</v>
      </c>
      <c r="C249" s="13" t="s">
        <v>442</v>
      </c>
      <c r="D249" s="18" t="s">
        <v>404</v>
      </c>
      <c r="E249" s="19">
        <v>1</v>
      </c>
      <c r="F249" s="20">
        <v>0.7</v>
      </c>
      <c r="G249" s="21"/>
      <c r="H249" s="10"/>
      <c r="I249" s="10"/>
      <c r="J249" s="22">
        <f>ROUND(ROUND(G249, 2)*$F249, 2)</f>
        <v>0</v>
      </c>
      <c r="K249" s="10"/>
      <c r="L249" s="10"/>
    </row>
    <row r="250" spans="1:12" ht="18" outlineLevel="1" x14ac:dyDescent="0.3">
      <c r="A250" s="8" t="s">
        <v>443</v>
      </c>
      <c r="B250" s="12" t="s">
        <v>444</v>
      </c>
      <c r="C250" s="13"/>
      <c r="D250" s="13" t="s">
        <v>344</v>
      </c>
      <c r="E250" s="14">
        <v>1</v>
      </c>
      <c r="F250" s="14">
        <v>1</v>
      </c>
      <c r="G250" s="15">
        <f>IFERROR(ROUND(SUM(J251)/$F250, 2),0)</f>
        <v>0</v>
      </c>
      <c r="H250" s="16"/>
      <c r="I250" s="15">
        <f>G250+ROUND(H250, 2)</f>
        <v>0</v>
      </c>
      <c r="J250" s="15">
        <f>ROUND(G250*$F250, 2)</f>
        <v>0</v>
      </c>
      <c r="K250" s="15">
        <f>ROUND($F250*ROUND(H250, 2), 2)</f>
        <v>0</v>
      </c>
      <c r="L250" s="15">
        <f>J250+K250</f>
        <v>0</v>
      </c>
    </row>
    <row r="251" spans="1:12" ht="108" outlineLevel="1" x14ac:dyDescent="0.3">
      <c r="A251" s="8" t="s">
        <v>445</v>
      </c>
      <c r="B251" s="17" t="s">
        <v>446</v>
      </c>
      <c r="C251" s="13" t="s">
        <v>447</v>
      </c>
      <c r="D251" s="18" t="s">
        <v>344</v>
      </c>
      <c r="E251" s="19">
        <v>1</v>
      </c>
      <c r="F251" s="20">
        <v>1</v>
      </c>
      <c r="G251" s="21"/>
      <c r="H251" s="10"/>
      <c r="I251" s="10"/>
      <c r="J251" s="22">
        <f>ROUND(ROUND(G251, 2)*$F251, 2)</f>
        <v>0</v>
      </c>
      <c r="K251" s="10"/>
      <c r="L251" s="10"/>
    </row>
    <row r="252" spans="1:12" ht="18" outlineLevel="1" x14ac:dyDescent="0.3">
      <c r="A252" s="8" t="s">
        <v>448</v>
      </c>
      <c r="B252" s="12" t="s">
        <v>449</v>
      </c>
      <c r="C252" s="13"/>
      <c r="D252" s="13" t="s">
        <v>344</v>
      </c>
      <c r="E252" s="14">
        <v>1</v>
      </c>
      <c r="F252" s="14">
        <v>12</v>
      </c>
      <c r="G252" s="15">
        <f>IFERROR(ROUND(SUM(J253,J254)/$F252, 2),0)</f>
        <v>0</v>
      </c>
      <c r="H252" s="16"/>
      <c r="I252" s="15">
        <f>G252+ROUND(H252, 2)</f>
        <v>0</v>
      </c>
      <c r="J252" s="15">
        <f>ROUND(G252*$F252, 2)</f>
        <v>0</v>
      </c>
      <c r="K252" s="15">
        <f>ROUND($F252*ROUND(H252, 2), 2)</f>
        <v>0</v>
      </c>
      <c r="L252" s="15">
        <f>J252+K252</f>
        <v>0</v>
      </c>
    </row>
    <row r="253" spans="1:12" ht="36" outlineLevel="1" x14ac:dyDescent="0.3">
      <c r="A253" s="8" t="s">
        <v>450</v>
      </c>
      <c r="B253" s="17" t="s">
        <v>451</v>
      </c>
      <c r="C253" s="13"/>
      <c r="D253" s="18" t="s">
        <v>344</v>
      </c>
      <c r="E253" s="19">
        <v>1</v>
      </c>
      <c r="F253" s="20">
        <v>10</v>
      </c>
      <c r="G253" s="21"/>
      <c r="H253" s="10"/>
      <c r="I253" s="10"/>
      <c r="J253" s="22">
        <f>ROUND(ROUND(G253, 2)*$F253, 2)</f>
        <v>0</v>
      </c>
      <c r="K253" s="10"/>
      <c r="L253" s="10"/>
    </row>
    <row r="254" spans="1:12" ht="36" outlineLevel="1" x14ac:dyDescent="0.3">
      <c r="A254" s="8" t="s">
        <v>452</v>
      </c>
      <c r="B254" s="17" t="s">
        <v>453</v>
      </c>
      <c r="C254" s="13"/>
      <c r="D254" s="18" t="s">
        <v>344</v>
      </c>
      <c r="E254" s="19">
        <v>1</v>
      </c>
      <c r="F254" s="20">
        <v>2</v>
      </c>
      <c r="G254" s="21"/>
      <c r="H254" s="10"/>
      <c r="I254" s="10"/>
      <c r="J254" s="22">
        <f>ROUND(ROUND(G254, 2)*$F254, 2)</f>
        <v>0</v>
      </c>
      <c r="K254" s="10"/>
      <c r="L254" s="10"/>
    </row>
    <row r="255" spans="1:12" ht="18" outlineLevel="1" x14ac:dyDescent="0.3">
      <c r="A255" s="8" t="s">
        <v>454</v>
      </c>
      <c r="B255" s="12" t="s">
        <v>455</v>
      </c>
      <c r="C255" s="13"/>
      <c r="D255" s="13" t="s">
        <v>344</v>
      </c>
      <c r="E255" s="14">
        <v>1</v>
      </c>
      <c r="F255" s="14">
        <v>1</v>
      </c>
      <c r="G255" s="15">
        <f>IFERROR(ROUND(SUM(J256)/$F255, 2),0)</f>
        <v>0</v>
      </c>
      <c r="H255" s="16"/>
      <c r="I255" s="15">
        <f>G255+ROUND(H255, 2)</f>
        <v>0</v>
      </c>
      <c r="J255" s="15">
        <f>ROUND(G255*$F255, 2)</f>
        <v>0</v>
      </c>
      <c r="K255" s="15">
        <f>ROUND($F255*ROUND(H255, 2), 2)</f>
        <v>0</v>
      </c>
      <c r="L255" s="15">
        <f>J255+K255</f>
        <v>0</v>
      </c>
    </row>
    <row r="256" spans="1:12" ht="18" outlineLevel="1" x14ac:dyDescent="0.3">
      <c r="A256" s="8" t="s">
        <v>456</v>
      </c>
      <c r="B256" s="17" t="s">
        <v>457</v>
      </c>
      <c r="C256" s="13"/>
      <c r="D256" s="18" t="s">
        <v>344</v>
      </c>
      <c r="E256" s="19">
        <v>1</v>
      </c>
      <c r="F256" s="20">
        <v>1</v>
      </c>
      <c r="G256" s="21"/>
      <c r="H256" s="10"/>
      <c r="I256" s="10"/>
      <c r="J256" s="22">
        <f>ROUND(ROUND(G256, 2)*$F256, 2)</f>
        <v>0</v>
      </c>
      <c r="K256" s="10"/>
      <c r="L256" s="10"/>
    </row>
    <row r="257" spans="1:12" ht="18" outlineLevel="1" x14ac:dyDescent="0.3">
      <c r="A257" s="8" t="s">
        <v>458</v>
      </c>
      <c r="B257" s="12" t="s">
        <v>459</v>
      </c>
      <c r="C257" s="13"/>
      <c r="D257" s="13" t="s">
        <v>344</v>
      </c>
      <c r="E257" s="14">
        <v>1</v>
      </c>
      <c r="F257" s="14">
        <v>1</v>
      </c>
      <c r="G257" s="15">
        <f>IFERROR(ROUND(SUM(J258)/$F257, 2),0)</f>
        <v>0</v>
      </c>
      <c r="H257" s="16"/>
      <c r="I257" s="15">
        <f>G257+ROUND(H257, 2)</f>
        <v>0</v>
      </c>
      <c r="J257" s="15">
        <f>ROUND(G257*$F257, 2)</f>
        <v>0</v>
      </c>
      <c r="K257" s="15">
        <f>ROUND($F257*ROUND(H257, 2), 2)</f>
        <v>0</v>
      </c>
      <c r="L257" s="15">
        <f>J257+K257</f>
        <v>0</v>
      </c>
    </row>
    <row r="258" spans="1:12" ht="18" outlineLevel="1" x14ac:dyDescent="0.3">
      <c r="A258" s="8" t="s">
        <v>460</v>
      </c>
      <c r="B258" s="17" t="s">
        <v>461</v>
      </c>
      <c r="C258" s="13"/>
      <c r="D258" s="18" t="s">
        <v>344</v>
      </c>
      <c r="E258" s="19">
        <v>1</v>
      </c>
      <c r="F258" s="20">
        <v>1</v>
      </c>
      <c r="G258" s="21"/>
      <c r="H258" s="10"/>
      <c r="I258" s="10"/>
      <c r="J258" s="22">
        <f>ROUND(ROUND(G258, 2)*$F258, 2)</f>
        <v>0</v>
      </c>
      <c r="K258" s="10"/>
      <c r="L258" s="10"/>
    </row>
    <row r="259" spans="1:12" ht="18" outlineLevel="1" x14ac:dyDescent="0.3">
      <c r="A259" s="8" t="s">
        <v>462</v>
      </c>
      <c r="B259" s="12" t="s">
        <v>463</v>
      </c>
      <c r="C259" s="13"/>
      <c r="D259" s="13" t="s">
        <v>344</v>
      </c>
      <c r="E259" s="14">
        <v>1</v>
      </c>
      <c r="F259" s="14">
        <v>9</v>
      </c>
      <c r="G259" s="15">
        <f>IFERROR(ROUND(SUM(J260)/$F259, 2),0)</f>
        <v>0</v>
      </c>
      <c r="H259" s="16"/>
      <c r="I259" s="15">
        <f>G259+ROUND(H259, 2)</f>
        <v>0</v>
      </c>
      <c r="J259" s="15">
        <f>ROUND(G259*$F259, 2)</f>
        <v>0</v>
      </c>
      <c r="K259" s="15">
        <f>ROUND($F259*ROUND(H259, 2), 2)</f>
        <v>0</v>
      </c>
      <c r="L259" s="15">
        <f>J259+K259</f>
        <v>0</v>
      </c>
    </row>
    <row r="260" spans="1:12" ht="18" outlineLevel="1" x14ac:dyDescent="0.3">
      <c r="A260" s="8" t="s">
        <v>464</v>
      </c>
      <c r="B260" s="17" t="s">
        <v>465</v>
      </c>
      <c r="C260" s="13"/>
      <c r="D260" s="18" t="s">
        <v>344</v>
      </c>
      <c r="E260" s="19">
        <v>1</v>
      </c>
      <c r="F260" s="20">
        <v>9</v>
      </c>
      <c r="G260" s="21"/>
      <c r="H260" s="10"/>
      <c r="I260" s="10"/>
      <c r="J260" s="22">
        <f>ROUND(ROUND(G260, 2)*$F260, 2)</f>
        <v>0</v>
      </c>
      <c r="K260" s="10"/>
      <c r="L260" s="10"/>
    </row>
    <row r="261" spans="1:12" ht="18" outlineLevel="1" x14ac:dyDescent="0.3">
      <c r="A261" s="8" t="s">
        <v>466</v>
      </c>
      <c r="B261" s="12" t="s">
        <v>467</v>
      </c>
      <c r="C261" s="13"/>
      <c r="D261" s="13" t="s">
        <v>344</v>
      </c>
      <c r="E261" s="14">
        <v>1</v>
      </c>
      <c r="F261" s="14">
        <v>5</v>
      </c>
      <c r="G261" s="15">
        <f>IFERROR(ROUND(SUM(J262)/$F261, 2),0)</f>
        <v>0</v>
      </c>
      <c r="H261" s="16"/>
      <c r="I261" s="15">
        <f>G261+ROUND(H261, 2)</f>
        <v>0</v>
      </c>
      <c r="J261" s="15">
        <f>ROUND(G261*$F261, 2)</f>
        <v>0</v>
      </c>
      <c r="K261" s="15">
        <f>ROUND($F261*ROUND(H261, 2), 2)</f>
        <v>0</v>
      </c>
      <c r="L261" s="15">
        <f>J261+K261</f>
        <v>0</v>
      </c>
    </row>
    <row r="262" spans="1:12" ht="18" outlineLevel="1" x14ac:dyDescent="0.3">
      <c r="A262" s="8" t="s">
        <v>468</v>
      </c>
      <c r="B262" s="17" t="s">
        <v>469</v>
      </c>
      <c r="C262" s="13"/>
      <c r="D262" s="18" t="s">
        <v>344</v>
      </c>
      <c r="E262" s="19">
        <v>1</v>
      </c>
      <c r="F262" s="20">
        <v>5</v>
      </c>
      <c r="G262" s="21"/>
      <c r="H262" s="10"/>
      <c r="I262" s="10"/>
      <c r="J262" s="22">
        <f>ROUND(ROUND(G262, 2)*$F262, 2)</f>
        <v>0</v>
      </c>
      <c r="K262" s="10"/>
      <c r="L262" s="10"/>
    </row>
    <row r="263" spans="1:12" ht="17.100000000000001" customHeight="1" x14ac:dyDescent="0.3">
      <c r="A263" s="8" t="s">
        <v>470</v>
      </c>
      <c r="B263" s="9" t="s">
        <v>393</v>
      </c>
      <c r="C263" s="9"/>
      <c r="D263" s="9"/>
      <c r="E263" s="9"/>
      <c r="F263" s="9"/>
      <c r="G263" s="10"/>
      <c r="H263" s="10"/>
      <c r="I263" s="10"/>
      <c r="J263" s="11">
        <f>SUM(J264,J265)</f>
        <v>0</v>
      </c>
      <c r="K263" s="11">
        <f>SUM(K264,K265)</f>
        <v>60000</v>
      </c>
      <c r="L263" s="11">
        <f>SUM(L264,L265)</f>
        <v>60000</v>
      </c>
    </row>
    <row r="264" spans="1:12" ht="36" outlineLevel="1" x14ac:dyDescent="0.3">
      <c r="A264" s="8" t="s">
        <v>471</v>
      </c>
      <c r="B264" s="12" t="s">
        <v>395</v>
      </c>
      <c r="C264" s="13" t="s">
        <v>472</v>
      </c>
      <c r="D264" s="13" t="s">
        <v>397</v>
      </c>
      <c r="E264" s="14">
        <v>1</v>
      </c>
      <c r="F264" s="14">
        <v>1</v>
      </c>
      <c r="G264" s="15">
        <v>0</v>
      </c>
      <c r="H264" s="16"/>
      <c r="I264" s="15">
        <f>G264+ROUND(H264, 2)</f>
        <v>0</v>
      </c>
      <c r="J264" s="15">
        <v>0</v>
      </c>
      <c r="K264" s="15">
        <f>ROUND($F264*ROUND(H264, 2), 2)</f>
        <v>0</v>
      </c>
      <c r="L264" s="15">
        <f>J264+K264</f>
        <v>0</v>
      </c>
    </row>
    <row r="265" spans="1:12" ht="36" outlineLevel="1" x14ac:dyDescent="0.3">
      <c r="A265" s="8" t="s">
        <v>473</v>
      </c>
      <c r="B265" s="25" t="s">
        <v>395</v>
      </c>
      <c r="C265" s="13" t="s">
        <v>474</v>
      </c>
      <c r="D265" s="13" t="s">
        <v>397</v>
      </c>
      <c r="E265" s="14">
        <v>1</v>
      </c>
      <c r="F265" s="14">
        <v>1</v>
      </c>
      <c r="G265" s="15">
        <v>0</v>
      </c>
      <c r="H265" s="26">
        <v>60000</v>
      </c>
      <c r="I265" s="15">
        <f>G265+ROUND(H265, 2)</f>
        <v>60000</v>
      </c>
      <c r="J265" s="15">
        <v>0</v>
      </c>
      <c r="K265" s="15">
        <f>ROUND($F265*ROUND(H265, 2), 2)</f>
        <v>60000</v>
      </c>
      <c r="L265" s="15">
        <f>J265+K265</f>
        <v>60000</v>
      </c>
    </row>
    <row r="266" spans="1:12" ht="17.100000000000001" customHeight="1" x14ac:dyDescent="0.3">
      <c r="A266" s="8" t="s">
        <v>475</v>
      </c>
      <c r="B266" s="9" t="s">
        <v>476</v>
      </c>
      <c r="C266" s="9"/>
      <c r="D266" s="9"/>
      <c r="E266" s="9"/>
      <c r="F266" s="9"/>
      <c r="G266" s="10"/>
      <c r="H266" s="10"/>
      <c r="I266" s="10"/>
      <c r="J266" s="11">
        <f>SUM(J267,J274,J320,J347)</f>
        <v>708090.86</v>
      </c>
      <c r="K266" s="11">
        <f>SUM(K267,K274,K320,K347)</f>
        <v>0</v>
      </c>
      <c r="L266" s="11">
        <f>SUM(L267,L274,L320,L347)</f>
        <v>708090.86</v>
      </c>
    </row>
    <row r="267" spans="1:12" ht="17.100000000000001" customHeight="1" outlineLevel="1" x14ac:dyDescent="0.3">
      <c r="A267" s="8" t="s">
        <v>477</v>
      </c>
      <c r="B267" s="9" t="s">
        <v>478</v>
      </c>
      <c r="C267" s="9"/>
      <c r="D267" s="9"/>
      <c r="E267" s="9"/>
      <c r="F267" s="9"/>
      <c r="G267" s="10"/>
      <c r="H267" s="10"/>
      <c r="I267" s="10"/>
      <c r="J267" s="11">
        <f>SUM(J268,J269,J271,J273)</f>
        <v>0</v>
      </c>
      <c r="K267" s="11">
        <f>SUM(K268,K269,K271,K273)</f>
        <v>0</v>
      </c>
      <c r="L267" s="11">
        <f>SUM(L268,L269,L271,L273)</f>
        <v>0</v>
      </c>
    </row>
    <row r="268" spans="1:12" ht="36" outlineLevel="2" x14ac:dyDescent="0.3">
      <c r="A268" s="8" t="s">
        <v>479</v>
      </c>
      <c r="B268" s="12" t="s">
        <v>412</v>
      </c>
      <c r="C268" s="13"/>
      <c r="D268" s="13" t="s">
        <v>30</v>
      </c>
      <c r="E268" s="14">
        <v>1</v>
      </c>
      <c r="F268" s="14">
        <v>147.34</v>
      </c>
      <c r="G268" s="15">
        <v>0</v>
      </c>
      <c r="H268" s="16"/>
      <c r="I268" s="15">
        <f>G268+ROUND(H268, 2)</f>
        <v>0</v>
      </c>
      <c r="J268" s="15">
        <v>0</v>
      </c>
      <c r="K268" s="15">
        <f>ROUND($F268*ROUND(H268, 2), 2)</f>
        <v>0</v>
      </c>
      <c r="L268" s="15">
        <f>J268+K268</f>
        <v>0</v>
      </c>
    </row>
    <row r="269" spans="1:12" ht="36" outlineLevel="2" x14ac:dyDescent="0.3">
      <c r="A269" s="8" t="s">
        <v>480</v>
      </c>
      <c r="B269" s="12" t="s">
        <v>481</v>
      </c>
      <c r="C269" s="13" t="s">
        <v>482</v>
      </c>
      <c r="D269" s="13" t="s">
        <v>30</v>
      </c>
      <c r="E269" s="14">
        <v>1</v>
      </c>
      <c r="F269" s="14">
        <v>11.57</v>
      </c>
      <c r="G269" s="15">
        <f>IFERROR(ROUND(SUM(J270)/$F269, 2),0)</f>
        <v>0</v>
      </c>
      <c r="H269" s="16"/>
      <c r="I269" s="15">
        <f>G269+ROUND(H269, 2)</f>
        <v>0</v>
      </c>
      <c r="J269" s="15">
        <f>ROUND(G269*$F269, 2)</f>
        <v>0</v>
      </c>
      <c r="K269" s="15">
        <f>ROUND($F269*ROUND(H269, 2), 2)</f>
        <v>0</v>
      </c>
      <c r="L269" s="15">
        <f>J269+K269</f>
        <v>0</v>
      </c>
    </row>
    <row r="270" spans="1:12" ht="18" outlineLevel="2" x14ac:dyDescent="0.3">
      <c r="A270" s="8" t="s">
        <v>483</v>
      </c>
      <c r="B270" s="17" t="s">
        <v>484</v>
      </c>
      <c r="C270" s="13"/>
      <c r="D270" s="18" t="s">
        <v>30</v>
      </c>
      <c r="E270" s="19">
        <v>1.1000000000000001</v>
      </c>
      <c r="F270" s="19">
        <v>12.727</v>
      </c>
      <c r="G270" s="21"/>
      <c r="H270" s="10"/>
      <c r="I270" s="10"/>
      <c r="J270" s="22">
        <f>ROUND(ROUND(G270, 2)*$F270, 2)</f>
        <v>0</v>
      </c>
      <c r="K270" s="10"/>
      <c r="L270" s="10"/>
    </row>
    <row r="271" spans="1:12" ht="36" outlineLevel="2" x14ac:dyDescent="0.3">
      <c r="A271" s="8" t="s">
        <v>485</v>
      </c>
      <c r="B271" s="12" t="s">
        <v>486</v>
      </c>
      <c r="C271" s="13" t="s">
        <v>487</v>
      </c>
      <c r="D271" s="13" t="s">
        <v>30</v>
      </c>
      <c r="E271" s="14">
        <v>1</v>
      </c>
      <c r="F271" s="14">
        <v>32.22</v>
      </c>
      <c r="G271" s="15">
        <f>IFERROR(ROUND(SUM(J272)/$F271, 2),0)</f>
        <v>0</v>
      </c>
      <c r="H271" s="16"/>
      <c r="I271" s="15">
        <f>G271+ROUND(H271, 2)</f>
        <v>0</v>
      </c>
      <c r="J271" s="15">
        <f>ROUND(G271*$F271, 2)</f>
        <v>0</v>
      </c>
      <c r="K271" s="15">
        <f>ROUND($F271*ROUND(H271, 2), 2)</f>
        <v>0</v>
      </c>
      <c r="L271" s="15">
        <f>J271+K271</f>
        <v>0</v>
      </c>
    </row>
    <row r="272" spans="1:12" ht="18" outlineLevel="2" x14ac:dyDescent="0.3">
      <c r="A272" s="8" t="s">
        <v>488</v>
      </c>
      <c r="B272" s="17" t="s">
        <v>32</v>
      </c>
      <c r="C272" s="13"/>
      <c r="D272" s="18" t="s">
        <v>30</v>
      </c>
      <c r="E272" s="19">
        <v>1.1000000000000001</v>
      </c>
      <c r="F272" s="19">
        <v>35.442</v>
      </c>
      <c r="G272" s="21"/>
      <c r="H272" s="10"/>
      <c r="I272" s="10"/>
      <c r="J272" s="22">
        <f>ROUND(ROUND(G272, 2)*$F272, 2)</f>
        <v>0</v>
      </c>
      <c r="K272" s="10"/>
      <c r="L272" s="10"/>
    </row>
    <row r="273" spans="1:12" ht="54" outlineLevel="2" x14ac:dyDescent="0.3">
      <c r="A273" s="8" t="s">
        <v>489</v>
      </c>
      <c r="B273" s="12" t="s">
        <v>490</v>
      </c>
      <c r="C273" s="13" t="s">
        <v>491</v>
      </c>
      <c r="D273" s="13" t="s">
        <v>30</v>
      </c>
      <c r="E273" s="14">
        <v>1</v>
      </c>
      <c r="F273" s="14">
        <v>187.012</v>
      </c>
      <c r="G273" s="15">
        <v>0</v>
      </c>
      <c r="H273" s="16"/>
      <c r="I273" s="15">
        <f>G273+ROUND(H273, 2)</f>
        <v>0</v>
      </c>
      <c r="J273" s="15">
        <v>0</v>
      </c>
      <c r="K273" s="15">
        <f>ROUND($F273*ROUND(H273, 2), 2)</f>
        <v>0</v>
      </c>
      <c r="L273" s="15">
        <f>J273+K273</f>
        <v>0</v>
      </c>
    </row>
    <row r="274" spans="1:12" ht="17.100000000000001" customHeight="1" outlineLevel="1" x14ac:dyDescent="0.3">
      <c r="A274" s="8" t="s">
        <v>492</v>
      </c>
      <c r="B274" s="9" t="s">
        <v>493</v>
      </c>
      <c r="C274" s="9"/>
      <c r="D274" s="9"/>
      <c r="E274" s="9"/>
      <c r="F274" s="9"/>
      <c r="G274" s="10"/>
      <c r="H274" s="10"/>
      <c r="I274" s="10"/>
      <c r="J274" s="11">
        <f>SUM(J275,J315,J317)</f>
        <v>708090.86</v>
      </c>
      <c r="K274" s="11">
        <f>SUM(K275,K315,K317)</f>
        <v>0</v>
      </c>
      <c r="L274" s="11">
        <f>SUM(L275,L315,L317)</f>
        <v>708090.86</v>
      </c>
    </row>
    <row r="275" spans="1:12" ht="17.100000000000001" customHeight="1" outlineLevel="1" x14ac:dyDescent="0.3">
      <c r="A275" s="8" t="s">
        <v>494</v>
      </c>
      <c r="B275" s="9" t="s">
        <v>495</v>
      </c>
      <c r="C275" s="9"/>
      <c r="D275" s="9"/>
      <c r="E275" s="9"/>
      <c r="F275" s="9"/>
      <c r="G275" s="10"/>
      <c r="H275" s="10"/>
      <c r="I275" s="10"/>
      <c r="J275" s="11">
        <f>SUM(J276,J280,J289,J296,J303,J310,J312)</f>
        <v>708090.86</v>
      </c>
      <c r="K275" s="11">
        <f>SUM(K276,K280,K289,K296,K303,K310,K312)</f>
        <v>0</v>
      </c>
      <c r="L275" s="11">
        <f>SUM(L276,L280,L289,L296,L303,L310,L312)</f>
        <v>708090.86</v>
      </c>
    </row>
    <row r="276" spans="1:12" ht="54" outlineLevel="2" x14ac:dyDescent="0.3">
      <c r="A276" s="8" t="s">
        <v>496</v>
      </c>
      <c r="B276" s="12" t="s">
        <v>497</v>
      </c>
      <c r="C276" s="31" t="s">
        <v>778</v>
      </c>
      <c r="D276" s="13" t="s">
        <v>30</v>
      </c>
      <c r="E276" s="14">
        <v>1</v>
      </c>
      <c r="F276" s="14">
        <v>4.3499999999999996</v>
      </c>
      <c r="G276" s="15">
        <f>IFERROR(ROUND(SUM(J277)/$F276, 2),0)</f>
        <v>0</v>
      </c>
      <c r="H276" s="16"/>
      <c r="I276" s="15">
        <f>G276+ROUND(H276, 2)</f>
        <v>0</v>
      </c>
      <c r="J276" s="15">
        <f>ROUND(G276*$F276, 2)</f>
        <v>0</v>
      </c>
      <c r="K276" s="15">
        <f>ROUND($F276*ROUND(H276, 2), 2)</f>
        <v>0</v>
      </c>
      <c r="L276" s="15">
        <f>J276+K276</f>
        <v>0</v>
      </c>
    </row>
    <row r="277" spans="1:12" ht="54" outlineLevel="2" x14ac:dyDescent="0.3">
      <c r="A277" s="8" t="s">
        <v>498</v>
      </c>
      <c r="B277" s="17" t="s">
        <v>499</v>
      </c>
      <c r="C277" s="13"/>
      <c r="D277" s="18" t="s">
        <v>30</v>
      </c>
      <c r="E277" s="19">
        <v>1</v>
      </c>
      <c r="F277" s="19">
        <v>4.3499999999999996</v>
      </c>
      <c r="G277" s="21"/>
      <c r="H277" s="10"/>
      <c r="I277" s="10"/>
      <c r="J277" s="22">
        <f>ROUND(ROUND(G277, 2)*$F277, 2)</f>
        <v>0</v>
      </c>
      <c r="K277" s="10"/>
      <c r="L277" s="10"/>
    </row>
    <row r="278" spans="1:12" ht="18" outlineLevel="2" x14ac:dyDescent="0.3">
      <c r="A278" s="8"/>
      <c r="B278" s="32" t="s">
        <v>779</v>
      </c>
      <c r="C278" s="13"/>
      <c r="D278" s="33" t="s">
        <v>30</v>
      </c>
      <c r="E278" s="19">
        <v>1</v>
      </c>
      <c r="F278" s="19">
        <v>4.3499999999999996</v>
      </c>
      <c r="G278" s="24">
        <v>5800</v>
      </c>
      <c r="H278" s="10"/>
      <c r="I278" s="10"/>
      <c r="J278" s="22">
        <f>ROUND(ROUND(G278, 2)*$F278, 2)</f>
        <v>25230</v>
      </c>
      <c r="K278" s="10"/>
      <c r="L278" s="10"/>
    </row>
    <row r="279" spans="1:12" ht="18" outlineLevel="2" x14ac:dyDescent="0.3">
      <c r="A279" s="8"/>
      <c r="B279" s="34" t="s">
        <v>726</v>
      </c>
      <c r="C279" s="13"/>
      <c r="D279" s="33" t="s">
        <v>30</v>
      </c>
      <c r="E279" s="19">
        <v>1</v>
      </c>
      <c r="F279" s="19">
        <v>1.86</v>
      </c>
      <c r="G279" s="21"/>
      <c r="H279" s="10"/>
      <c r="I279" s="10"/>
      <c r="J279" s="22">
        <f>ROUND(ROUND(G279, 2)*$F279, 2)</f>
        <v>0</v>
      </c>
      <c r="K279" s="10"/>
      <c r="L279" s="10"/>
    </row>
    <row r="280" spans="1:12" ht="171" customHeight="1" outlineLevel="2" x14ac:dyDescent="0.3">
      <c r="A280" s="8" t="s">
        <v>500</v>
      </c>
      <c r="B280" s="12" t="s">
        <v>501</v>
      </c>
      <c r="C280" s="13" t="s">
        <v>780</v>
      </c>
      <c r="D280" s="13" t="s">
        <v>344</v>
      </c>
      <c r="E280" s="14">
        <v>1</v>
      </c>
      <c r="F280" s="14">
        <v>4</v>
      </c>
      <c r="G280" s="15">
        <f>IFERROR(ROUND(SUM(J281:J288)/$F280, 2),0)</f>
        <v>32069.21</v>
      </c>
      <c r="H280" s="16"/>
      <c r="I280" s="15">
        <f>G280+ROUND(H280, 2)</f>
        <v>32069.21</v>
      </c>
      <c r="J280" s="15">
        <f>ROUND(G280*$F280, 2)</f>
        <v>128276.84</v>
      </c>
      <c r="K280" s="15">
        <f>ROUND($F280*ROUND(H280, 2), 2)</f>
        <v>0</v>
      </c>
      <c r="L280" s="15">
        <f>J280+K280</f>
        <v>128276.84</v>
      </c>
    </row>
    <row r="281" spans="1:12" ht="54" outlineLevel="2" x14ac:dyDescent="0.3">
      <c r="A281" s="8" t="s">
        <v>502</v>
      </c>
      <c r="B281" s="27" t="s">
        <v>781</v>
      </c>
      <c r="C281" s="13"/>
      <c r="D281" s="18" t="s">
        <v>344</v>
      </c>
      <c r="E281" s="19">
        <v>1</v>
      </c>
      <c r="F281" s="20">
        <v>4</v>
      </c>
      <c r="G281" s="28">
        <f>(27110+1110)*1.1364</f>
        <v>32069.208000000002</v>
      </c>
      <c r="H281" s="10"/>
      <c r="I281" s="10"/>
      <c r="J281" s="22">
        <f>ROUND(ROUND(G281, 2)*$F281, 2)</f>
        <v>128276.84</v>
      </c>
      <c r="K281" s="10"/>
      <c r="L281" s="10"/>
    </row>
    <row r="282" spans="1:12" ht="54" outlineLevel="2" x14ac:dyDescent="0.3">
      <c r="A282" s="8" t="s">
        <v>740</v>
      </c>
      <c r="B282" s="35" t="s">
        <v>727</v>
      </c>
      <c r="C282" s="36"/>
      <c r="D282" s="37" t="s">
        <v>344</v>
      </c>
      <c r="E282" s="19">
        <v>1</v>
      </c>
      <c r="F282" s="38">
        <v>12</v>
      </c>
      <c r="G282" s="21"/>
      <c r="H282" s="10"/>
      <c r="I282" s="10"/>
      <c r="J282" s="22">
        <f>ROUND(ROUND(G282, 2)*$F282, 2)</f>
        <v>0</v>
      </c>
      <c r="K282" s="10"/>
      <c r="L282" s="10"/>
    </row>
    <row r="283" spans="1:12" ht="54" outlineLevel="2" x14ac:dyDescent="0.3">
      <c r="A283" s="8" t="s">
        <v>741</v>
      </c>
      <c r="B283" s="35" t="s">
        <v>728</v>
      </c>
      <c r="C283" s="36"/>
      <c r="D283" s="37" t="s">
        <v>344</v>
      </c>
      <c r="E283" s="19">
        <v>1</v>
      </c>
      <c r="F283" s="38">
        <v>8</v>
      </c>
      <c r="G283" s="21"/>
      <c r="H283" s="10"/>
      <c r="I283" s="10"/>
      <c r="J283" s="22">
        <f>ROUND(ROUND(G283, 2)*$F283, 2)</f>
        <v>0</v>
      </c>
      <c r="K283" s="10"/>
      <c r="L283" s="10"/>
    </row>
    <row r="284" spans="1:12" ht="36" outlineLevel="2" x14ac:dyDescent="0.3">
      <c r="A284" s="8" t="s">
        <v>742</v>
      </c>
      <c r="B284" s="35" t="s">
        <v>782</v>
      </c>
      <c r="C284" s="36"/>
      <c r="D284" s="37" t="s">
        <v>344</v>
      </c>
      <c r="E284" s="19">
        <v>1</v>
      </c>
      <c r="F284" s="38">
        <v>4</v>
      </c>
      <c r="G284" s="21"/>
      <c r="H284" s="10"/>
      <c r="I284" s="10"/>
      <c r="J284" s="22">
        <f>ROUND(ROUND(G284, 2)*$F284, 2)</f>
        <v>0</v>
      </c>
      <c r="K284" s="10"/>
      <c r="L284" s="10"/>
    </row>
    <row r="285" spans="1:12" ht="36" outlineLevel="2" x14ac:dyDescent="0.3">
      <c r="A285" s="8" t="s">
        <v>743</v>
      </c>
      <c r="B285" s="35" t="s">
        <v>729</v>
      </c>
      <c r="C285" s="36"/>
      <c r="D285" s="37" t="s">
        <v>344</v>
      </c>
      <c r="E285" s="19">
        <v>1</v>
      </c>
      <c r="F285" s="38">
        <v>4</v>
      </c>
      <c r="G285" s="21"/>
      <c r="H285" s="10"/>
      <c r="I285" s="10"/>
      <c r="J285" s="22">
        <f>ROUND(ROUND(G285, 2)*$F285, 2)</f>
        <v>0</v>
      </c>
      <c r="K285" s="10"/>
      <c r="L285" s="10"/>
    </row>
    <row r="286" spans="1:12" ht="36" outlineLevel="2" x14ac:dyDescent="0.3">
      <c r="A286" s="8" t="s">
        <v>744</v>
      </c>
      <c r="B286" s="35" t="s">
        <v>730</v>
      </c>
      <c r="C286" s="36"/>
      <c r="D286" s="37" t="s">
        <v>344</v>
      </c>
      <c r="E286" s="19">
        <v>1</v>
      </c>
      <c r="F286" s="38">
        <v>4</v>
      </c>
      <c r="G286" s="21"/>
      <c r="H286" s="10"/>
      <c r="I286" s="10"/>
      <c r="J286" s="22">
        <f>ROUND(ROUND(G286, 2)*$F286, 2)</f>
        <v>0</v>
      </c>
      <c r="K286" s="10"/>
      <c r="L286" s="10"/>
    </row>
    <row r="287" spans="1:12" ht="72" outlineLevel="2" x14ac:dyDescent="0.3">
      <c r="A287" s="8" t="s">
        <v>745</v>
      </c>
      <c r="B287" s="35" t="s">
        <v>731</v>
      </c>
      <c r="C287" s="36"/>
      <c r="D287" s="37" t="s">
        <v>732</v>
      </c>
      <c r="E287" s="19">
        <v>1</v>
      </c>
      <c r="F287" s="38">
        <v>4</v>
      </c>
      <c r="G287" s="21"/>
      <c r="H287" s="10"/>
      <c r="I287" s="10"/>
      <c r="J287" s="22">
        <f>ROUND(ROUND(G287, 2)*$F287, 2)</f>
        <v>0</v>
      </c>
      <c r="K287" s="10"/>
      <c r="L287" s="10"/>
    </row>
    <row r="288" spans="1:12" ht="36" outlineLevel="2" x14ac:dyDescent="0.3">
      <c r="A288" s="8" t="s">
        <v>746</v>
      </c>
      <c r="B288" s="35" t="s">
        <v>733</v>
      </c>
      <c r="C288" s="36"/>
      <c r="D288" s="37" t="s">
        <v>344</v>
      </c>
      <c r="E288" s="19">
        <v>1</v>
      </c>
      <c r="F288" s="38">
        <v>2</v>
      </c>
      <c r="G288" s="21"/>
      <c r="H288" s="10"/>
      <c r="I288" s="10"/>
      <c r="J288" s="22">
        <f>ROUND(ROUND(G288, 2)*$F288, 2)</f>
        <v>0</v>
      </c>
      <c r="K288" s="10"/>
      <c r="L288" s="10"/>
    </row>
    <row r="289" spans="1:12" ht="169.5" customHeight="1" outlineLevel="2" x14ac:dyDescent="0.3">
      <c r="A289" s="8" t="s">
        <v>503</v>
      </c>
      <c r="B289" s="12" t="s">
        <v>504</v>
      </c>
      <c r="C289" s="13" t="s">
        <v>783</v>
      </c>
      <c r="D289" s="13" t="s">
        <v>344</v>
      </c>
      <c r="E289" s="14">
        <v>1</v>
      </c>
      <c r="F289" s="14">
        <v>4</v>
      </c>
      <c r="G289" s="15">
        <f>IFERROR(ROUND(SUM(J290:J295)/$F289, 2),0)</f>
        <v>42217.26</v>
      </c>
      <c r="H289" s="16"/>
      <c r="I289" s="15">
        <f>G289+ROUND(H289, 2)</f>
        <v>42217.26</v>
      </c>
      <c r="J289" s="15">
        <f>ROUND(G289*$F289, 2)</f>
        <v>168869.04</v>
      </c>
      <c r="K289" s="15">
        <f>ROUND($F289*ROUND(H289, 2), 2)</f>
        <v>0</v>
      </c>
      <c r="L289" s="15">
        <f>J289+K289</f>
        <v>168869.04</v>
      </c>
    </row>
    <row r="290" spans="1:12" ht="54" outlineLevel="2" x14ac:dyDescent="0.3">
      <c r="A290" s="8" t="s">
        <v>505</v>
      </c>
      <c r="B290" s="27" t="s">
        <v>506</v>
      </c>
      <c r="C290" s="13"/>
      <c r="D290" s="18" t="s">
        <v>344</v>
      </c>
      <c r="E290" s="19">
        <v>1</v>
      </c>
      <c r="F290" s="20">
        <v>4</v>
      </c>
      <c r="G290" s="24">
        <f>(36040+1110)*1.1364</f>
        <v>42217.26</v>
      </c>
      <c r="H290" s="10"/>
      <c r="I290" s="10"/>
      <c r="J290" s="22">
        <f>ROUND(ROUND(G290, 2)*$F290, 2)</f>
        <v>168869.04</v>
      </c>
      <c r="K290" s="10"/>
      <c r="L290" s="10"/>
    </row>
    <row r="291" spans="1:12" ht="54" outlineLevel="2" x14ac:dyDescent="0.3">
      <c r="A291" s="8" t="s">
        <v>747</v>
      </c>
      <c r="B291" s="35" t="s">
        <v>727</v>
      </c>
      <c r="C291" s="36"/>
      <c r="D291" s="37" t="s">
        <v>344</v>
      </c>
      <c r="E291" s="39">
        <v>1</v>
      </c>
      <c r="F291" s="38">
        <v>12</v>
      </c>
      <c r="G291" s="21"/>
      <c r="H291" s="10"/>
      <c r="I291" s="10"/>
      <c r="J291" s="22">
        <f>ROUND(ROUND(G291, 2)*$F291, 2)</f>
        <v>0</v>
      </c>
      <c r="K291" s="10"/>
      <c r="L291" s="10"/>
    </row>
    <row r="292" spans="1:12" ht="54" outlineLevel="2" x14ac:dyDescent="0.3">
      <c r="A292" s="8" t="s">
        <v>748</v>
      </c>
      <c r="B292" s="35" t="s">
        <v>728</v>
      </c>
      <c r="C292" s="36"/>
      <c r="D292" s="37" t="s">
        <v>344</v>
      </c>
      <c r="E292" s="39">
        <v>1</v>
      </c>
      <c r="F292" s="38">
        <v>8</v>
      </c>
      <c r="G292" s="21"/>
      <c r="H292" s="10"/>
      <c r="I292" s="10"/>
      <c r="J292" s="22">
        <f>ROUND(ROUND(G292, 2)*$F292, 2)</f>
        <v>0</v>
      </c>
      <c r="K292" s="10"/>
      <c r="L292" s="10"/>
    </row>
    <row r="293" spans="1:12" ht="36" outlineLevel="2" x14ac:dyDescent="0.3">
      <c r="A293" s="8" t="s">
        <v>749</v>
      </c>
      <c r="B293" s="35" t="s">
        <v>782</v>
      </c>
      <c r="C293" s="36"/>
      <c r="D293" s="37" t="s">
        <v>344</v>
      </c>
      <c r="E293" s="39">
        <v>1</v>
      </c>
      <c r="F293" s="38">
        <v>4</v>
      </c>
      <c r="G293" s="21"/>
      <c r="H293" s="10"/>
      <c r="I293" s="10"/>
      <c r="J293" s="22">
        <f>ROUND(ROUND(G293, 2)*$F293, 2)</f>
        <v>0</v>
      </c>
      <c r="K293" s="10"/>
      <c r="L293" s="10"/>
    </row>
    <row r="294" spans="1:12" ht="36" outlineLevel="2" x14ac:dyDescent="0.3">
      <c r="A294" s="8" t="s">
        <v>750</v>
      </c>
      <c r="B294" s="35" t="s">
        <v>729</v>
      </c>
      <c r="C294" s="36"/>
      <c r="D294" s="37" t="s">
        <v>344</v>
      </c>
      <c r="E294" s="39">
        <v>1</v>
      </c>
      <c r="F294" s="38">
        <v>4</v>
      </c>
      <c r="G294" s="21"/>
      <c r="H294" s="10"/>
      <c r="I294" s="10"/>
      <c r="J294" s="22">
        <f>ROUND(ROUND(G294, 2)*$F294, 2)</f>
        <v>0</v>
      </c>
      <c r="K294" s="10"/>
      <c r="L294" s="10"/>
    </row>
    <row r="295" spans="1:12" ht="18" outlineLevel="2" x14ac:dyDescent="0.3">
      <c r="A295" s="8" t="s">
        <v>751</v>
      </c>
      <c r="B295" s="35" t="s">
        <v>734</v>
      </c>
      <c r="C295" s="36"/>
      <c r="D295" s="37" t="s">
        <v>344</v>
      </c>
      <c r="E295" s="39">
        <v>1</v>
      </c>
      <c r="F295" s="38">
        <v>4</v>
      </c>
      <c r="G295" s="21"/>
      <c r="H295" s="10"/>
      <c r="I295" s="10"/>
      <c r="J295" s="22">
        <f>ROUND(ROUND(G295, 2)*$F295, 2)</f>
        <v>0</v>
      </c>
      <c r="K295" s="10"/>
      <c r="L295" s="10"/>
    </row>
    <row r="296" spans="1:12" ht="158.25" customHeight="1" outlineLevel="2" x14ac:dyDescent="0.3">
      <c r="A296" s="8" t="s">
        <v>507</v>
      </c>
      <c r="B296" s="12" t="s">
        <v>508</v>
      </c>
      <c r="C296" s="13" t="s">
        <v>784</v>
      </c>
      <c r="D296" s="13" t="s">
        <v>344</v>
      </c>
      <c r="E296" s="14">
        <v>1</v>
      </c>
      <c r="F296" s="14">
        <v>4</v>
      </c>
      <c r="G296" s="15">
        <f>IFERROR(ROUND(SUM(J297:J302)/$F296, 2),0)</f>
        <v>24443.96</v>
      </c>
      <c r="H296" s="16"/>
      <c r="I296" s="15">
        <f>G296+ROUND(H296, 2)</f>
        <v>24443.96</v>
      </c>
      <c r="J296" s="15">
        <f>ROUND(G296*$F296, 2)</f>
        <v>97775.84</v>
      </c>
      <c r="K296" s="15">
        <f>ROUND($F296*ROUND(H296, 2), 2)</f>
        <v>0</v>
      </c>
      <c r="L296" s="15">
        <f>J296+K296</f>
        <v>97775.84</v>
      </c>
    </row>
    <row r="297" spans="1:12" ht="54" outlineLevel="2" x14ac:dyDescent="0.3">
      <c r="A297" s="8" t="s">
        <v>509</v>
      </c>
      <c r="B297" s="27" t="s">
        <v>510</v>
      </c>
      <c r="C297" s="13"/>
      <c r="D297" s="18" t="s">
        <v>344</v>
      </c>
      <c r="E297" s="19">
        <v>1</v>
      </c>
      <c r="F297" s="20">
        <v>4</v>
      </c>
      <c r="G297" s="24">
        <f>(20400+1110)*1.1364</f>
        <v>24443.964</v>
      </c>
      <c r="H297" s="10"/>
      <c r="I297" s="10"/>
      <c r="J297" s="22">
        <f>ROUND(ROUND(G297, 2)*$F297, 2)</f>
        <v>97775.84</v>
      </c>
      <c r="K297" s="10"/>
      <c r="L297" s="10"/>
    </row>
    <row r="298" spans="1:12" ht="54" outlineLevel="2" x14ac:dyDescent="0.3">
      <c r="A298" s="8" t="s">
        <v>752</v>
      </c>
      <c r="B298" s="35" t="s">
        <v>735</v>
      </c>
      <c r="C298" s="36"/>
      <c r="D298" s="37" t="s">
        <v>344</v>
      </c>
      <c r="E298" s="39">
        <v>1</v>
      </c>
      <c r="F298" s="38">
        <v>12</v>
      </c>
      <c r="G298" s="21"/>
      <c r="H298" s="10"/>
      <c r="I298" s="10"/>
      <c r="J298" s="22">
        <f>ROUND(ROUND(G298, 2)*$F298, 2)</f>
        <v>0</v>
      </c>
      <c r="K298" s="10"/>
      <c r="L298" s="10"/>
    </row>
    <row r="299" spans="1:12" ht="54" outlineLevel="2" x14ac:dyDescent="0.3">
      <c r="A299" s="8" t="s">
        <v>753</v>
      </c>
      <c r="B299" s="35" t="s">
        <v>728</v>
      </c>
      <c r="C299" s="36"/>
      <c r="D299" s="37" t="s">
        <v>344</v>
      </c>
      <c r="E299" s="39">
        <v>1</v>
      </c>
      <c r="F299" s="38">
        <v>8</v>
      </c>
      <c r="G299" s="21"/>
      <c r="H299" s="10"/>
      <c r="I299" s="10"/>
      <c r="J299" s="22">
        <f>ROUND(ROUND(G299, 2)*$F299, 2)</f>
        <v>0</v>
      </c>
      <c r="K299" s="10"/>
      <c r="L299" s="10"/>
    </row>
    <row r="300" spans="1:12" ht="36" outlineLevel="2" x14ac:dyDescent="0.3">
      <c r="A300" s="8" t="s">
        <v>754</v>
      </c>
      <c r="B300" s="35" t="s">
        <v>782</v>
      </c>
      <c r="C300" s="36"/>
      <c r="D300" s="37" t="s">
        <v>344</v>
      </c>
      <c r="E300" s="39">
        <v>1</v>
      </c>
      <c r="F300" s="38">
        <v>4</v>
      </c>
      <c r="G300" s="21"/>
      <c r="H300" s="10"/>
      <c r="I300" s="10"/>
      <c r="J300" s="22">
        <f>ROUND(ROUND(G300, 2)*$F300, 2)</f>
        <v>0</v>
      </c>
      <c r="K300" s="10"/>
      <c r="L300" s="10"/>
    </row>
    <row r="301" spans="1:12" ht="36" outlineLevel="2" x14ac:dyDescent="0.3">
      <c r="A301" s="8" t="s">
        <v>755</v>
      </c>
      <c r="B301" s="35" t="s">
        <v>729</v>
      </c>
      <c r="C301" s="36"/>
      <c r="D301" s="37" t="s">
        <v>344</v>
      </c>
      <c r="E301" s="39">
        <v>1</v>
      </c>
      <c r="F301" s="38">
        <v>4</v>
      </c>
      <c r="G301" s="21"/>
      <c r="H301" s="10"/>
      <c r="I301" s="10"/>
      <c r="J301" s="22">
        <f>ROUND(ROUND(G301, 2)*$F301, 2)</f>
        <v>0</v>
      </c>
      <c r="K301" s="10"/>
      <c r="L301" s="10"/>
    </row>
    <row r="302" spans="1:12" ht="18" outlineLevel="2" x14ac:dyDescent="0.3">
      <c r="A302" s="8" t="s">
        <v>756</v>
      </c>
      <c r="B302" s="35" t="s">
        <v>734</v>
      </c>
      <c r="C302" s="36"/>
      <c r="D302" s="37" t="s">
        <v>344</v>
      </c>
      <c r="E302" s="39">
        <v>1</v>
      </c>
      <c r="F302" s="38">
        <v>4</v>
      </c>
      <c r="G302" s="21"/>
      <c r="H302" s="10"/>
      <c r="I302" s="10"/>
      <c r="J302" s="22">
        <f>ROUND(ROUND(G302, 2)*$F302, 2)</f>
        <v>0</v>
      </c>
      <c r="K302" s="10"/>
      <c r="L302" s="10"/>
    </row>
    <row r="303" spans="1:12" ht="198.75" customHeight="1" outlineLevel="2" x14ac:dyDescent="0.3">
      <c r="A303" s="8" t="s">
        <v>511</v>
      </c>
      <c r="B303" s="12" t="s">
        <v>512</v>
      </c>
      <c r="C303" s="13" t="s">
        <v>785</v>
      </c>
      <c r="D303" s="13" t="s">
        <v>344</v>
      </c>
      <c r="E303" s="14">
        <v>1</v>
      </c>
      <c r="F303" s="14">
        <v>14</v>
      </c>
      <c r="G303" s="15">
        <f>IFERROR(ROUND(SUM(J304:J309)/$F303, 2),0)</f>
        <v>13079.96</v>
      </c>
      <c r="H303" s="16"/>
      <c r="I303" s="15">
        <f>G303+ROUND(H303, 2)</f>
        <v>13079.96</v>
      </c>
      <c r="J303" s="15">
        <f>ROUND(G303*$F303, 2)</f>
        <v>183119.44</v>
      </c>
      <c r="K303" s="15">
        <f>ROUND($F303*ROUND(H303, 2), 2)</f>
        <v>0</v>
      </c>
      <c r="L303" s="15">
        <f>J303+K303</f>
        <v>183119.44</v>
      </c>
    </row>
    <row r="304" spans="1:12" ht="90" outlineLevel="2" x14ac:dyDescent="0.3">
      <c r="A304" s="8" t="s">
        <v>513</v>
      </c>
      <c r="B304" s="27" t="s">
        <v>514</v>
      </c>
      <c r="C304" s="13"/>
      <c r="D304" s="18" t="s">
        <v>344</v>
      </c>
      <c r="E304" s="19">
        <v>1</v>
      </c>
      <c r="F304" s="20">
        <v>14</v>
      </c>
      <c r="G304" s="24">
        <f>(10330+1180)*1.1364</f>
        <v>13079.964000000002</v>
      </c>
      <c r="H304" s="10"/>
      <c r="I304" s="10"/>
      <c r="J304" s="22">
        <f>ROUND(ROUND(G304, 2)*$F304, 2)</f>
        <v>183119.44</v>
      </c>
      <c r="K304" s="10"/>
      <c r="L304" s="10"/>
    </row>
    <row r="305" spans="1:12" ht="54" outlineLevel="2" x14ac:dyDescent="0.3">
      <c r="A305" s="8" t="s">
        <v>757</v>
      </c>
      <c r="B305" s="35" t="s">
        <v>736</v>
      </c>
      <c r="C305" s="36"/>
      <c r="D305" s="37" t="s">
        <v>344</v>
      </c>
      <c r="E305" s="19">
        <v>1</v>
      </c>
      <c r="F305" s="38">
        <v>42</v>
      </c>
      <c r="G305" s="21"/>
      <c r="H305" s="10"/>
      <c r="I305" s="10"/>
      <c r="J305" s="22">
        <f>ROUND(ROUND(G305, 2)*$F305, 2)</f>
        <v>0</v>
      </c>
      <c r="K305" s="10"/>
      <c r="L305" s="10"/>
    </row>
    <row r="306" spans="1:12" ht="54" outlineLevel="2" x14ac:dyDescent="0.3">
      <c r="A306" s="8" t="s">
        <v>758</v>
      </c>
      <c r="B306" s="35" t="s">
        <v>737</v>
      </c>
      <c r="C306" s="36"/>
      <c r="D306" s="37" t="s">
        <v>344</v>
      </c>
      <c r="E306" s="19">
        <v>1</v>
      </c>
      <c r="F306" s="38">
        <v>28</v>
      </c>
      <c r="G306" s="21"/>
      <c r="H306" s="10"/>
      <c r="I306" s="10"/>
      <c r="J306" s="22">
        <f>ROUND(ROUND(G306, 2)*$F306, 2)</f>
        <v>0</v>
      </c>
      <c r="K306" s="10"/>
      <c r="L306" s="10"/>
    </row>
    <row r="307" spans="1:12" ht="36" outlineLevel="2" x14ac:dyDescent="0.3">
      <c r="A307" s="8" t="s">
        <v>759</v>
      </c>
      <c r="B307" s="35" t="s">
        <v>786</v>
      </c>
      <c r="C307" s="36"/>
      <c r="D307" s="37" t="s">
        <v>344</v>
      </c>
      <c r="E307" s="19">
        <v>1</v>
      </c>
      <c r="F307" s="38">
        <v>14</v>
      </c>
      <c r="G307" s="21"/>
      <c r="H307" s="10"/>
      <c r="I307" s="10"/>
      <c r="J307" s="22">
        <f>ROUND(ROUND(G307, 2)*$F307, 2)</f>
        <v>0</v>
      </c>
      <c r="K307" s="10"/>
      <c r="L307" s="10"/>
    </row>
    <row r="308" spans="1:12" ht="36" outlineLevel="2" x14ac:dyDescent="0.3">
      <c r="A308" s="8" t="s">
        <v>760</v>
      </c>
      <c r="B308" s="35" t="s">
        <v>738</v>
      </c>
      <c r="C308" s="36"/>
      <c r="D308" s="37" t="s">
        <v>344</v>
      </c>
      <c r="E308" s="19">
        <v>1</v>
      </c>
      <c r="F308" s="38">
        <v>14</v>
      </c>
      <c r="G308" s="21"/>
      <c r="H308" s="10"/>
      <c r="I308" s="10"/>
      <c r="J308" s="22">
        <f>ROUND(ROUND(G308, 2)*$F308, 2)</f>
        <v>0</v>
      </c>
      <c r="K308" s="10"/>
      <c r="L308" s="10"/>
    </row>
    <row r="309" spans="1:12" ht="18" outlineLevel="2" x14ac:dyDescent="0.3">
      <c r="A309" s="8" t="s">
        <v>761</v>
      </c>
      <c r="B309" s="35" t="s">
        <v>739</v>
      </c>
      <c r="C309" s="36"/>
      <c r="D309" s="37" t="s">
        <v>344</v>
      </c>
      <c r="E309" s="19">
        <v>1</v>
      </c>
      <c r="F309" s="38">
        <v>14</v>
      </c>
      <c r="G309" s="21"/>
      <c r="H309" s="10"/>
      <c r="I309" s="10"/>
      <c r="J309" s="22">
        <f>ROUND(ROUND(G309, 2)*$F309, 2)</f>
        <v>0</v>
      </c>
      <c r="K309" s="10"/>
      <c r="L309" s="10"/>
    </row>
    <row r="310" spans="1:12" ht="126" outlineLevel="2" x14ac:dyDescent="0.3">
      <c r="A310" s="8" t="s">
        <v>515</v>
      </c>
      <c r="B310" s="12" t="s">
        <v>516</v>
      </c>
      <c r="C310" s="13" t="s">
        <v>787</v>
      </c>
      <c r="D310" s="13" t="s">
        <v>344</v>
      </c>
      <c r="E310" s="14">
        <v>1</v>
      </c>
      <c r="F310" s="14">
        <v>8</v>
      </c>
      <c r="G310" s="15">
        <f>IFERROR(ROUND(SUM(J311:J311)/$F310, 2),0)</f>
        <v>8795.74</v>
      </c>
      <c r="H310" s="16"/>
      <c r="I310" s="15">
        <f>G310+ROUND(H310, 2)</f>
        <v>8795.74</v>
      </c>
      <c r="J310" s="15">
        <f>ROUND(G310*$F310, 2)</f>
        <v>70365.919999999998</v>
      </c>
      <c r="K310" s="15">
        <f>ROUND($F310*ROUND(H310, 2), 2)</f>
        <v>0</v>
      </c>
      <c r="L310" s="15">
        <f>J310+K310</f>
        <v>70365.919999999998</v>
      </c>
    </row>
    <row r="311" spans="1:12" ht="36" outlineLevel="2" x14ac:dyDescent="0.3">
      <c r="A311" s="8" t="s">
        <v>517</v>
      </c>
      <c r="B311" s="27" t="s">
        <v>788</v>
      </c>
      <c r="C311" s="13"/>
      <c r="D311" s="18" t="s">
        <v>344</v>
      </c>
      <c r="E311" s="19">
        <v>1</v>
      </c>
      <c r="F311" s="20">
        <v>8</v>
      </c>
      <c r="G311" s="24">
        <f>7740*1.1364</f>
        <v>8795.7360000000008</v>
      </c>
      <c r="H311" s="10"/>
      <c r="I311" s="10"/>
      <c r="J311" s="22">
        <f>ROUND(ROUND(G311, 2)*$F311, 2)</f>
        <v>70365.919999999998</v>
      </c>
      <c r="K311" s="10"/>
      <c r="L311" s="10"/>
    </row>
    <row r="312" spans="1:12" ht="126" customHeight="1" outlineLevel="2" x14ac:dyDescent="0.3">
      <c r="A312" s="8" t="s">
        <v>518</v>
      </c>
      <c r="B312" s="12" t="s">
        <v>519</v>
      </c>
      <c r="C312" s="42" t="s">
        <v>520</v>
      </c>
      <c r="D312" s="13" t="s">
        <v>344</v>
      </c>
      <c r="E312" s="14">
        <v>1</v>
      </c>
      <c r="F312" s="14">
        <v>26</v>
      </c>
      <c r="G312" s="15">
        <f>IFERROR(ROUND(SUM(J313,J314)/$F312, 2),0)</f>
        <v>2295.5300000000002</v>
      </c>
      <c r="H312" s="16"/>
      <c r="I312" s="15">
        <f>G312+ROUND(H312, 2)</f>
        <v>2295.5300000000002</v>
      </c>
      <c r="J312" s="15">
        <f>ROUND(G312*$F312, 2)</f>
        <v>59683.78</v>
      </c>
      <c r="K312" s="15">
        <f>ROUND($F312*ROUND(H312, 2), 2)</f>
        <v>0</v>
      </c>
      <c r="L312" s="15">
        <f>J312+K312</f>
        <v>59683.78</v>
      </c>
    </row>
    <row r="313" spans="1:12" ht="54" outlineLevel="2" x14ac:dyDescent="0.3">
      <c r="A313" s="8" t="s">
        <v>521</v>
      </c>
      <c r="B313" s="23" t="s">
        <v>522</v>
      </c>
      <c r="C313" s="13" t="s">
        <v>523</v>
      </c>
      <c r="D313" s="18" t="s">
        <v>344</v>
      </c>
      <c r="E313" s="19">
        <v>1</v>
      </c>
      <c r="F313" s="20">
        <v>14</v>
      </c>
      <c r="G313" s="28">
        <f>1720*1.1364</f>
        <v>1954.6080000000002</v>
      </c>
      <c r="H313" s="10"/>
      <c r="I313" s="10"/>
      <c r="J313" s="22">
        <f>ROUND(ROUND(G313, 2)*$F313, 2)</f>
        <v>27364.54</v>
      </c>
      <c r="K313" s="10"/>
      <c r="L313" s="10"/>
    </row>
    <row r="314" spans="1:12" ht="54" outlineLevel="2" x14ac:dyDescent="0.3">
      <c r="A314" s="8" t="s">
        <v>524</v>
      </c>
      <c r="B314" s="23" t="s">
        <v>525</v>
      </c>
      <c r="C314" s="13" t="s">
        <v>526</v>
      </c>
      <c r="D314" s="18" t="s">
        <v>344</v>
      </c>
      <c r="E314" s="19">
        <v>1</v>
      </c>
      <c r="F314" s="20">
        <v>12</v>
      </c>
      <c r="G314" s="28">
        <f>2370*1.1364</f>
        <v>2693.268</v>
      </c>
      <c r="H314" s="10"/>
      <c r="I314" s="10"/>
      <c r="J314" s="22">
        <f>ROUND(ROUND(G314, 2)*$F314, 2)</f>
        <v>32319.24</v>
      </c>
      <c r="K314" s="10"/>
      <c r="L314" s="10"/>
    </row>
    <row r="315" spans="1:12" ht="17.100000000000001" customHeight="1" outlineLevel="2" x14ac:dyDescent="0.3">
      <c r="A315" s="8" t="s">
        <v>527</v>
      </c>
      <c r="B315" s="9" t="s">
        <v>528</v>
      </c>
      <c r="C315" s="9"/>
      <c r="D315" s="9"/>
      <c r="E315" s="9"/>
      <c r="F315" s="9"/>
      <c r="G315" s="10"/>
      <c r="H315" s="10"/>
      <c r="I315" s="10"/>
      <c r="J315" s="11">
        <f>SUM(J316)</f>
        <v>0</v>
      </c>
      <c r="K315" s="11">
        <f>SUM(K316)</f>
        <v>0</v>
      </c>
      <c r="L315" s="11">
        <f>SUM(L316)</f>
        <v>0</v>
      </c>
    </row>
    <row r="316" spans="1:12" ht="36" outlineLevel="1" x14ac:dyDescent="0.3">
      <c r="A316" s="8" t="s">
        <v>529</v>
      </c>
      <c r="B316" s="12" t="s">
        <v>530</v>
      </c>
      <c r="C316" s="13"/>
      <c r="D316" s="13" t="s">
        <v>344</v>
      </c>
      <c r="E316" s="14">
        <v>1</v>
      </c>
      <c r="F316" s="14">
        <v>26</v>
      </c>
      <c r="G316" s="15">
        <v>0</v>
      </c>
      <c r="H316" s="16"/>
      <c r="I316" s="15">
        <f>G316+ROUND(H316, 2)</f>
        <v>0</v>
      </c>
      <c r="J316" s="15">
        <v>0</v>
      </c>
      <c r="K316" s="15">
        <f>ROUND($F316*ROUND(H316, 2), 2)</f>
        <v>0</v>
      </c>
      <c r="L316" s="15">
        <f>J316+K316</f>
        <v>0</v>
      </c>
    </row>
    <row r="317" spans="1:12" ht="17.100000000000001" customHeight="1" outlineLevel="1" x14ac:dyDescent="0.3">
      <c r="A317" s="8" t="s">
        <v>531</v>
      </c>
      <c r="B317" s="9" t="s">
        <v>393</v>
      </c>
      <c r="C317" s="9"/>
      <c r="D317" s="9"/>
      <c r="E317" s="9"/>
      <c r="F317" s="9"/>
      <c r="G317" s="10"/>
      <c r="H317" s="10"/>
      <c r="I317" s="10"/>
      <c r="J317" s="11">
        <f>SUM(J318)</f>
        <v>0</v>
      </c>
      <c r="K317" s="11">
        <f>SUM(K318)</f>
        <v>0</v>
      </c>
      <c r="L317" s="11">
        <f>SUM(L318)</f>
        <v>0</v>
      </c>
    </row>
    <row r="318" spans="1:12" ht="72" outlineLevel="2" x14ac:dyDescent="0.3">
      <c r="A318" s="8" t="s">
        <v>532</v>
      </c>
      <c r="B318" s="12" t="s">
        <v>533</v>
      </c>
      <c r="C318" s="13" t="s">
        <v>534</v>
      </c>
      <c r="D318" s="13" t="s">
        <v>404</v>
      </c>
      <c r="E318" s="14">
        <v>1</v>
      </c>
      <c r="F318" s="14">
        <v>0.08</v>
      </c>
      <c r="G318" s="15">
        <f>IFERROR(ROUND(SUM(J319)/$F318, 2),0)</f>
        <v>0</v>
      </c>
      <c r="H318" s="16"/>
      <c r="I318" s="15">
        <f>G318+ROUND(H318, 2)</f>
        <v>0</v>
      </c>
      <c r="J318" s="15">
        <f>ROUND(G318*$F318, 2)</f>
        <v>0</v>
      </c>
      <c r="K318" s="15">
        <f>ROUND($F318*ROUND(H318, 2), 2)</f>
        <v>0</v>
      </c>
      <c r="L318" s="15">
        <f>J318+K318</f>
        <v>0</v>
      </c>
    </row>
    <row r="319" spans="1:12" ht="18" outlineLevel="2" x14ac:dyDescent="0.3">
      <c r="A319" s="8" t="s">
        <v>535</v>
      </c>
      <c r="B319" s="17" t="s">
        <v>536</v>
      </c>
      <c r="C319" s="13"/>
      <c r="D319" s="18" t="s">
        <v>404</v>
      </c>
      <c r="E319" s="19">
        <v>1</v>
      </c>
      <c r="F319" s="19">
        <v>0.08</v>
      </c>
      <c r="G319" s="21"/>
      <c r="H319" s="10"/>
      <c r="I319" s="10"/>
      <c r="J319" s="22">
        <f>ROUND(ROUND(G319, 2)*$F319, 2)</f>
        <v>0</v>
      </c>
      <c r="K319" s="10"/>
      <c r="L319" s="10"/>
    </row>
    <row r="320" spans="1:12" ht="17.100000000000001" customHeight="1" outlineLevel="1" x14ac:dyDescent="0.3">
      <c r="A320" s="8" t="s">
        <v>537</v>
      </c>
      <c r="B320" s="9" t="s">
        <v>538</v>
      </c>
      <c r="C320" s="9"/>
      <c r="D320" s="9"/>
      <c r="E320" s="9"/>
      <c r="F320" s="9"/>
      <c r="G320" s="10"/>
      <c r="H320" s="10"/>
      <c r="I320" s="10"/>
      <c r="J320" s="11">
        <f>SUM(J321,J328,J341)</f>
        <v>0</v>
      </c>
      <c r="K320" s="11">
        <f>SUM(K321,K328,K341)</f>
        <v>0</v>
      </c>
      <c r="L320" s="11">
        <f>SUM(L321,L328,L341)</f>
        <v>0</v>
      </c>
    </row>
    <row r="321" spans="1:12" ht="17.100000000000001" customHeight="1" outlineLevel="1" x14ac:dyDescent="0.3">
      <c r="A321" s="8" t="s">
        <v>539</v>
      </c>
      <c r="B321" s="9" t="s">
        <v>540</v>
      </c>
      <c r="C321" s="9"/>
      <c r="D321" s="9"/>
      <c r="E321" s="9"/>
      <c r="F321" s="9"/>
      <c r="G321" s="10"/>
      <c r="H321" s="10"/>
      <c r="I321" s="10"/>
      <c r="J321" s="11">
        <f>SUM(J322,J325)</f>
        <v>0</v>
      </c>
      <c r="K321" s="11">
        <f>SUM(K322,K325)</f>
        <v>0</v>
      </c>
      <c r="L321" s="11">
        <f>SUM(L322,L325)</f>
        <v>0</v>
      </c>
    </row>
    <row r="322" spans="1:12" ht="36" outlineLevel="2" x14ac:dyDescent="0.3">
      <c r="A322" s="8" t="s">
        <v>541</v>
      </c>
      <c r="B322" s="12" t="s">
        <v>542</v>
      </c>
      <c r="C322" s="13" t="s">
        <v>543</v>
      </c>
      <c r="D322" s="13" t="s">
        <v>339</v>
      </c>
      <c r="E322" s="14">
        <v>1</v>
      </c>
      <c r="F322" s="14">
        <v>369</v>
      </c>
      <c r="G322" s="15">
        <f>IFERROR(ROUND(SUM(J323,J324)/$F322, 2),0)</f>
        <v>0</v>
      </c>
      <c r="H322" s="16"/>
      <c r="I322" s="15">
        <f>G322+ROUND(H322, 2)</f>
        <v>0</v>
      </c>
      <c r="J322" s="15">
        <f>ROUND(G322*$F322, 2)</f>
        <v>0</v>
      </c>
      <c r="K322" s="15">
        <f>ROUND($F322*ROUND(H322, 2), 2)</f>
        <v>0</v>
      </c>
      <c r="L322" s="15">
        <f>J322+K322</f>
        <v>0</v>
      </c>
    </row>
    <row r="323" spans="1:12" ht="18" outlineLevel="2" x14ac:dyDescent="0.3">
      <c r="A323" s="8" t="s">
        <v>544</v>
      </c>
      <c r="B323" s="17" t="s">
        <v>545</v>
      </c>
      <c r="C323" s="13" t="s">
        <v>546</v>
      </c>
      <c r="D323" s="18" t="s">
        <v>344</v>
      </c>
      <c r="E323" s="19">
        <v>1</v>
      </c>
      <c r="F323" s="20">
        <v>3</v>
      </c>
      <c r="G323" s="21"/>
      <c r="H323" s="10"/>
      <c r="I323" s="10"/>
      <c r="J323" s="22">
        <f>ROUND(ROUND(G323, 2)*$F323, 2)</f>
        <v>0</v>
      </c>
      <c r="K323" s="10"/>
      <c r="L323" s="10"/>
    </row>
    <row r="324" spans="1:12" ht="36" outlineLevel="2" x14ac:dyDescent="0.3">
      <c r="A324" s="8" t="s">
        <v>547</v>
      </c>
      <c r="B324" s="17" t="s">
        <v>548</v>
      </c>
      <c r="C324" s="13"/>
      <c r="D324" s="18" t="s">
        <v>339</v>
      </c>
      <c r="E324" s="19">
        <v>1</v>
      </c>
      <c r="F324" s="20">
        <v>369</v>
      </c>
      <c r="G324" s="21"/>
      <c r="H324" s="10"/>
      <c r="I324" s="10"/>
      <c r="J324" s="22">
        <f>ROUND(ROUND(G324, 2)*$F324, 2)</f>
        <v>0</v>
      </c>
      <c r="K324" s="10"/>
      <c r="L324" s="10"/>
    </row>
    <row r="325" spans="1:12" ht="36" outlineLevel="2" x14ac:dyDescent="0.3">
      <c r="A325" s="8" t="s">
        <v>549</v>
      </c>
      <c r="B325" s="12" t="s">
        <v>550</v>
      </c>
      <c r="C325" s="13" t="s">
        <v>551</v>
      </c>
      <c r="D325" s="13" t="s">
        <v>339</v>
      </c>
      <c r="E325" s="14">
        <v>1</v>
      </c>
      <c r="F325" s="14">
        <v>73</v>
      </c>
      <c r="G325" s="15">
        <f>IFERROR(ROUND(SUM(J326,J327)/$F325, 2),0)</f>
        <v>0</v>
      </c>
      <c r="H325" s="16"/>
      <c r="I325" s="15">
        <f>G325+ROUND(H325, 2)</f>
        <v>0</v>
      </c>
      <c r="J325" s="15">
        <f>ROUND(G325*$F325, 2)</f>
        <v>0</v>
      </c>
      <c r="K325" s="15">
        <f>ROUND($F325*ROUND(H325, 2), 2)</f>
        <v>0</v>
      </c>
      <c r="L325" s="15">
        <f>J325+K325</f>
        <v>0</v>
      </c>
    </row>
    <row r="326" spans="1:12" ht="36" outlineLevel="2" x14ac:dyDescent="0.3">
      <c r="A326" s="8" t="s">
        <v>552</v>
      </c>
      <c r="B326" s="17" t="s">
        <v>553</v>
      </c>
      <c r="C326" s="13"/>
      <c r="D326" s="18" t="s">
        <v>339</v>
      </c>
      <c r="E326" s="19">
        <v>1</v>
      </c>
      <c r="F326" s="20">
        <v>73</v>
      </c>
      <c r="G326" s="21"/>
      <c r="H326" s="10"/>
      <c r="I326" s="10"/>
      <c r="J326" s="22">
        <f>ROUND(ROUND(G326, 2)*$F326, 2)</f>
        <v>0</v>
      </c>
      <c r="K326" s="10"/>
      <c r="L326" s="10"/>
    </row>
    <row r="327" spans="1:12" ht="18" outlineLevel="2" x14ac:dyDescent="0.3">
      <c r="A327" s="8" t="s">
        <v>554</v>
      </c>
      <c r="B327" s="17" t="s">
        <v>555</v>
      </c>
      <c r="C327" s="13"/>
      <c r="D327" s="18" t="s">
        <v>344</v>
      </c>
      <c r="E327" s="19">
        <v>1</v>
      </c>
      <c r="F327" s="20">
        <v>3</v>
      </c>
      <c r="G327" s="21"/>
      <c r="H327" s="10"/>
      <c r="I327" s="10"/>
      <c r="J327" s="22">
        <f>ROUND(ROUND(G327, 2)*$F327, 2)</f>
        <v>0</v>
      </c>
      <c r="K327" s="10"/>
      <c r="L327" s="10"/>
    </row>
    <row r="328" spans="1:12" ht="17.100000000000001" customHeight="1" outlineLevel="1" x14ac:dyDescent="0.3">
      <c r="A328" s="8" t="s">
        <v>556</v>
      </c>
      <c r="B328" s="9" t="s">
        <v>557</v>
      </c>
      <c r="C328" s="9"/>
      <c r="D328" s="9"/>
      <c r="E328" s="9"/>
      <c r="F328" s="9"/>
      <c r="G328" s="10"/>
      <c r="H328" s="10"/>
      <c r="I328" s="10"/>
      <c r="J328" s="11">
        <f>SUM(J329,J331,J333,J336,J339)</f>
        <v>0</v>
      </c>
      <c r="K328" s="11">
        <f>SUM(K329,K331,K333,K336,K339)</f>
        <v>0</v>
      </c>
      <c r="L328" s="11">
        <f>SUM(L329,L331,L333,L336,L339)</f>
        <v>0</v>
      </c>
    </row>
    <row r="329" spans="1:12" ht="36" outlineLevel="2" x14ac:dyDescent="0.3">
      <c r="A329" s="8" t="s">
        <v>558</v>
      </c>
      <c r="B329" s="12" t="s">
        <v>559</v>
      </c>
      <c r="C329" s="13"/>
      <c r="D329" s="13" t="s">
        <v>339</v>
      </c>
      <c r="E329" s="14">
        <v>1</v>
      </c>
      <c r="F329" s="14">
        <v>115</v>
      </c>
      <c r="G329" s="15">
        <f>IFERROR(ROUND(SUM(J330)/$F329, 2),0)</f>
        <v>0</v>
      </c>
      <c r="H329" s="16"/>
      <c r="I329" s="15">
        <f>G329+ROUND(H329, 2)</f>
        <v>0</v>
      </c>
      <c r="J329" s="15">
        <f>ROUND(G329*$F329, 2)</f>
        <v>0</v>
      </c>
      <c r="K329" s="15">
        <f>ROUND($F329*ROUND(H329, 2), 2)</f>
        <v>0</v>
      </c>
      <c r="L329" s="15">
        <f>J329+K329</f>
        <v>0</v>
      </c>
    </row>
    <row r="330" spans="1:12" ht="36" outlineLevel="2" x14ac:dyDescent="0.3">
      <c r="A330" s="8" t="s">
        <v>560</v>
      </c>
      <c r="B330" s="17" t="s">
        <v>561</v>
      </c>
      <c r="C330" s="13" t="s">
        <v>562</v>
      </c>
      <c r="D330" s="18" t="s">
        <v>339</v>
      </c>
      <c r="E330" s="19">
        <v>1</v>
      </c>
      <c r="F330" s="20">
        <v>115</v>
      </c>
      <c r="G330" s="21"/>
      <c r="H330" s="10"/>
      <c r="I330" s="10"/>
      <c r="J330" s="22">
        <f>ROUND(ROUND(G330, 2)*$F330, 2)</f>
        <v>0</v>
      </c>
      <c r="K330" s="10"/>
      <c r="L330" s="10"/>
    </row>
    <row r="331" spans="1:12" ht="36" outlineLevel="2" x14ac:dyDescent="0.3">
      <c r="A331" s="8" t="s">
        <v>563</v>
      </c>
      <c r="B331" s="12" t="s">
        <v>559</v>
      </c>
      <c r="C331" s="13"/>
      <c r="D331" s="13" t="s">
        <v>339</v>
      </c>
      <c r="E331" s="14">
        <v>1</v>
      </c>
      <c r="F331" s="14">
        <v>4</v>
      </c>
      <c r="G331" s="15">
        <f>IFERROR(ROUND(SUM(J332)/$F331, 2),0)</f>
        <v>0</v>
      </c>
      <c r="H331" s="16"/>
      <c r="I331" s="15">
        <f>G331+ROUND(H331, 2)</f>
        <v>0</v>
      </c>
      <c r="J331" s="15">
        <f>ROUND(G331*$F331, 2)</f>
        <v>0</v>
      </c>
      <c r="K331" s="15">
        <f>ROUND($F331*ROUND(H331, 2), 2)</f>
        <v>0</v>
      </c>
      <c r="L331" s="15">
        <f>J331+K331</f>
        <v>0</v>
      </c>
    </row>
    <row r="332" spans="1:12" ht="36" outlineLevel="2" x14ac:dyDescent="0.3">
      <c r="A332" s="8" t="s">
        <v>564</v>
      </c>
      <c r="B332" s="17" t="s">
        <v>561</v>
      </c>
      <c r="C332" s="13" t="s">
        <v>565</v>
      </c>
      <c r="D332" s="18" t="s">
        <v>339</v>
      </c>
      <c r="E332" s="19">
        <v>1</v>
      </c>
      <c r="F332" s="20">
        <v>4</v>
      </c>
      <c r="G332" s="21"/>
      <c r="H332" s="10"/>
      <c r="I332" s="10"/>
      <c r="J332" s="22">
        <f>ROUND(ROUND(G332, 2)*$F332, 2)</f>
        <v>0</v>
      </c>
      <c r="K332" s="10"/>
      <c r="L332" s="10"/>
    </row>
    <row r="333" spans="1:12" ht="36" outlineLevel="2" x14ac:dyDescent="0.3">
      <c r="A333" s="8" t="s">
        <v>566</v>
      </c>
      <c r="B333" s="12" t="s">
        <v>567</v>
      </c>
      <c r="C333" s="13"/>
      <c r="D333" s="13" t="s">
        <v>339</v>
      </c>
      <c r="E333" s="14">
        <v>1</v>
      </c>
      <c r="F333" s="14">
        <v>306</v>
      </c>
      <c r="G333" s="15">
        <f>IFERROR(ROUND(SUM(J334,J335)/$F333, 2),0)</f>
        <v>0</v>
      </c>
      <c r="H333" s="16"/>
      <c r="I333" s="15">
        <f>G333+ROUND(H333, 2)</f>
        <v>0</v>
      </c>
      <c r="J333" s="15">
        <f>ROUND(G333*$F333, 2)</f>
        <v>0</v>
      </c>
      <c r="K333" s="15">
        <f>ROUND($F333*ROUND(H333, 2), 2)</f>
        <v>0</v>
      </c>
      <c r="L333" s="15">
        <f>J333+K333</f>
        <v>0</v>
      </c>
    </row>
    <row r="334" spans="1:12" ht="36" outlineLevel="2" x14ac:dyDescent="0.3">
      <c r="A334" s="8" t="s">
        <v>568</v>
      </c>
      <c r="B334" s="17" t="s">
        <v>569</v>
      </c>
      <c r="C334" s="13" t="s">
        <v>570</v>
      </c>
      <c r="D334" s="18" t="s">
        <v>339</v>
      </c>
      <c r="E334" s="19">
        <v>1.02</v>
      </c>
      <c r="F334" s="20">
        <v>299.88</v>
      </c>
      <c r="G334" s="21"/>
      <c r="H334" s="10"/>
      <c r="I334" s="10"/>
      <c r="J334" s="22">
        <f>ROUND(ROUND(G334, 2)*$F334, 2)</f>
        <v>0</v>
      </c>
      <c r="K334" s="10"/>
      <c r="L334" s="10"/>
    </row>
    <row r="335" spans="1:12" ht="36" outlineLevel="2" x14ac:dyDescent="0.3">
      <c r="A335" s="8" t="s">
        <v>571</v>
      </c>
      <c r="B335" s="17" t="s">
        <v>572</v>
      </c>
      <c r="C335" s="13" t="s">
        <v>573</v>
      </c>
      <c r="D335" s="18" t="s">
        <v>339</v>
      </c>
      <c r="E335" s="19">
        <v>1.02</v>
      </c>
      <c r="F335" s="20">
        <v>12.24</v>
      </c>
      <c r="G335" s="21"/>
      <c r="H335" s="10"/>
      <c r="I335" s="10"/>
      <c r="J335" s="22">
        <f>ROUND(ROUND(G335, 2)*$F335, 2)</f>
        <v>0</v>
      </c>
      <c r="K335" s="10"/>
      <c r="L335" s="10"/>
    </row>
    <row r="336" spans="1:12" ht="36" outlineLevel="2" x14ac:dyDescent="0.3">
      <c r="A336" s="8" t="s">
        <v>574</v>
      </c>
      <c r="B336" s="12" t="s">
        <v>575</v>
      </c>
      <c r="C336" s="13"/>
      <c r="D336" s="13" t="s">
        <v>339</v>
      </c>
      <c r="E336" s="14">
        <v>1</v>
      </c>
      <c r="F336" s="14">
        <v>126</v>
      </c>
      <c r="G336" s="15">
        <f>IFERROR(ROUND(SUM(J337,J338)/$F336, 2),0)</f>
        <v>0</v>
      </c>
      <c r="H336" s="16"/>
      <c r="I336" s="15">
        <f>G336+ROUND(H336, 2)</f>
        <v>0</v>
      </c>
      <c r="J336" s="15">
        <f>ROUND(G336*$F336, 2)</f>
        <v>0</v>
      </c>
      <c r="K336" s="15">
        <f>ROUND($F336*ROUND(H336, 2), 2)</f>
        <v>0</v>
      </c>
      <c r="L336" s="15">
        <f>J336+K336</f>
        <v>0</v>
      </c>
    </row>
    <row r="337" spans="1:12" ht="108" outlineLevel="2" x14ac:dyDescent="0.3">
      <c r="A337" s="8" t="s">
        <v>576</v>
      </c>
      <c r="B337" s="17" t="s">
        <v>577</v>
      </c>
      <c r="C337" s="13" t="s">
        <v>578</v>
      </c>
      <c r="D337" s="18" t="s">
        <v>339</v>
      </c>
      <c r="E337" s="19">
        <v>1.02</v>
      </c>
      <c r="F337" s="20">
        <v>102</v>
      </c>
      <c r="G337" s="21"/>
      <c r="H337" s="10"/>
      <c r="I337" s="10"/>
      <c r="J337" s="22">
        <f>ROUND(ROUND(G337, 2)*$F337, 2)</f>
        <v>0</v>
      </c>
      <c r="K337" s="10"/>
      <c r="L337" s="10"/>
    </row>
    <row r="338" spans="1:12" ht="18" outlineLevel="2" x14ac:dyDescent="0.3">
      <c r="A338" s="8" t="s">
        <v>579</v>
      </c>
      <c r="B338" s="17" t="s">
        <v>580</v>
      </c>
      <c r="C338" s="13" t="s">
        <v>581</v>
      </c>
      <c r="D338" s="18" t="s">
        <v>339</v>
      </c>
      <c r="E338" s="19">
        <v>1.02</v>
      </c>
      <c r="F338" s="20">
        <v>26.52</v>
      </c>
      <c r="G338" s="21"/>
      <c r="H338" s="10"/>
      <c r="I338" s="10"/>
      <c r="J338" s="22">
        <f>ROUND(ROUND(G338, 2)*$F338, 2)</f>
        <v>0</v>
      </c>
      <c r="K338" s="10"/>
      <c r="L338" s="10"/>
    </row>
    <row r="339" spans="1:12" ht="90" outlineLevel="2" x14ac:dyDescent="0.3">
      <c r="A339" s="8" t="s">
        <v>582</v>
      </c>
      <c r="B339" s="12" t="s">
        <v>583</v>
      </c>
      <c r="C339" s="13" t="s">
        <v>584</v>
      </c>
      <c r="D339" s="13" t="s">
        <v>419</v>
      </c>
      <c r="E339" s="14">
        <v>1</v>
      </c>
      <c r="F339" s="14">
        <v>28</v>
      </c>
      <c r="G339" s="15">
        <f>IFERROR(ROUND(SUM(J340)/$F339, 2),0)</f>
        <v>0</v>
      </c>
      <c r="H339" s="16"/>
      <c r="I339" s="15">
        <f>G339+ROUND(H339, 2)</f>
        <v>0</v>
      </c>
      <c r="J339" s="15">
        <f>ROUND(G339*$F339, 2)</f>
        <v>0</v>
      </c>
      <c r="K339" s="15">
        <f>ROUND($F339*ROUND(H339, 2), 2)</f>
        <v>0</v>
      </c>
      <c r="L339" s="15">
        <f>J339+K339</f>
        <v>0</v>
      </c>
    </row>
    <row r="340" spans="1:12" ht="18" outlineLevel="2" x14ac:dyDescent="0.3">
      <c r="A340" s="8" t="s">
        <v>585</v>
      </c>
      <c r="B340" s="17" t="s">
        <v>586</v>
      </c>
      <c r="C340" s="13" t="s">
        <v>587</v>
      </c>
      <c r="D340" s="18" t="s">
        <v>419</v>
      </c>
      <c r="E340" s="19">
        <v>1</v>
      </c>
      <c r="F340" s="20">
        <v>28</v>
      </c>
      <c r="G340" s="21"/>
      <c r="H340" s="10"/>
      <c r="I340" s="10"/>
      <c r="J340" s="22">
        <f>ROUND(ROUND(G340, 2)*$F340, 2)</f>
        <v>0</v>
      </c>
      <c r="K340" s="10"/>
      <c r="L340" s="10"/>
    </row>
    <row r="341" spans="1:12" ht="17.100000000000001" customHeight="1" outlineLevel="1" x14ac:dyDescent="0.3">
      <c r="A341" s="8" t="s">
        <v>588</v>
      </c>
      <c r="B341" s="9" t="s">
        <v>589</v>
      </c>
      <c r="C341" s="9"/>
      <c r="D341" s="9"/>
      <c r="E341" s="9"/>
      <c r="F341" s="9"/>
      <c r="G341" s="10"/>
      <c r="H341" s="10"/>
      <c r="I341" s="10"/>
      <c r="J341" s="11">
        <f>SUM(J342,J345)</f>
        <v>0</v>
      </c>
      <c r="K341" s="11">
        <f>SUM(K342,K345)</f>
        <v>0</v>
      </c>
      <c r="L341" s="11">
        <f>SUM(L342,L345)</f>
        <v>0</v>
      </c>
    </row>
    <row r="342" spans="1:12" ht="36" outlineLevel="2" x14ac:dyDescent="0.3">
      <c r="A342" s="8" t="s">
        <v>590</v>
      </c>
      <c r="B342" s="12" t="s">
        <v>591</v>
      </c>
      <c r="C342" s="13"/>
      <c r="D342" s="13" t="s">
        <v>344</v>
      </c>
      <c r="E342" s="14">
        <v>1</v>
      </c>
      <c r="F342" s="14">
        <v>31</v>
      </c>
      <c r="G342" s="15">
        <f>IFERROR(ROUND(SUM(J343,J344)/$F342, 2),0)</f>
        <v>0</v>
      </c>
      <c r="H342" s="16"/>
      <c r="I342" s="15">
        <f>G342+ROUND(H342, 2)</f>
        <v>0</v>
      </c>
      <c r="J342" s="15">
        <f>ROUND(G342*$F342, 2)</f>
        <v>0</v>
      </c>
      <c r="K342" s="15">
        <f>ROUND($F342*ROUND(H342, 2), 2)</f>
        <v>0</v>
      </c>
      <c r="L342" s="15">
        <f>J342+K342</f>
        <v>0</v>
      </c>
    </row>
    <row r="343" spans="1:12" ht="36" outlineLevel="2" x14ac:dyDescent="0.3">
      <c r="A343" s="8" t="s">
        <v>592</v>
      </c>
      <c r="B343" s="17" t="s">
        <v>593</v>
      </c>
      <c r="C343" s="13" t="s">
        <v>594</v>
      </c>
      <c r="D343" s="18" t="s">
        <v>344</v>
      </c>
      <c r="E343" s="19">
        <v>1</v>
      </c>
      <c r="F343" s="20">
        <v>25</v>
      </c>
      <c r="G343" s="21"/>
      <c r="H343" s="10"/>
      <c r="I343" s="10"/>
      <c r="J343" s="22">
        <f>ROUND(ROUND(G343, 2)*$F343, 2)</f>
        <v>0</v>
      </c>
      <c r="K343" s="10"/>
      <c r="L343" s="10"/>
    </row>
    <row r="344" spans="1:12" ht="36" outlineLevel="2" x14ac:dyDescent="0.3">
      <c r="A344" s="8" t="s">
        <v>595</v>
      </c>
      <c r="B344" s="17" t="s">
        <v>596</v>
      </c>
      <c r="C344" s="13" t="s">
        <v>597</v>
      </c>
      <c r="D344" s="18" t="s">
        <v>344</v>
      </c>
      <c r="E344" s="19">
        <v>1</v>
      </c>
      <c r="F344" s="20">
        <v>6</v>
      </c>
      <c r="G344" s="21"/>
      <c r="H344" s="10"/>
      <c r="I344" s="10"/>
      <c r="J344" s="22">
        <f>ROUND(ROUND(G344, 2)*$F344, 2)</f>
        <v>0</v>
      </c>
      <c r="K344" s="10"/>
      <c r="L344" s="10"/>
    </row>
    <row r="345" spans="1:12" ht="36" outlineLevel="2" x14ac:dyDescent="0.3">
      <c r="A345" s="8" t="s">
        <v>598</v>
      </c>
      <c r="B345" s="12" t="s">
        <v>599</v>
      </c>
      <c r="C345" s="13" t="s">
        <v>600</v>
      </c>
      <c r="D345" s="13" t="s">
        <v>344</v>
      </c>
      <c r="E345" s="14">
        <v>1</v>
      </c>
      <c r="F345" s="14">
        <v>28</v>
      </c>
      <c r="G345" s="15">
        <f>IFERROR(ROUND(SUM(J346)/$F345, 2),0)</f>
        <v>0</v>
      </c>
      <c r="H345" s="16"/>
      <c r="I345" s="15">
        <f>G345+ROUND(H345, 2)</f>
        <v>0</v>
      </c>
      <c r="J345" s="15">
        <f>ROUND(G345*$F345, 2)</f>
        <v>0</v>
      </c>
      <c r="K345" s="15">
        <f>ROUND($F345*ROUND(H345, 2), 2)</f>
        <v>0</v>
      </c>
      <c r="L345" s="15">
        <f>J345+K345</f>
        <v>0</v>
      </c>
    </row>
    <row r="346" spans="1:12" ht="18" outlineLevel="2" x14ac:dyDescent="0.3">
      <c r="A346" s="8" t="s">
        <v>601</v>
      </c>
      <c r="B346" s="17" t="s">
        <v>602</v>
      </c>
      <c r="C346" s="13"/>
      <c r="D346" s="18" t="s">
        <v>344</v>
      </c>
      <c r="E346" s="19">
        <v>1</v>
      </c>
      <c r="F346" s="20">
        <v>28</v>
      </c>
      <c r="G346" s="21"/>
      <c r="H346" s="10"/>
      <c r="I346" s="10"/>
      <c r="J346" s="22">
        <f>ROUND(ROUND(G346, 2)*$F346, 2)</f>
        <v>0</v>
      </c>
      <c r="K346" s="10"/>
      <c r="L346" s="10"/>
    </row>
    <row r="347" spans="1:12" ht="17.100000000000001" customHeight="1" outlineLevel="1" x14ac:dyDescent="0.3">
      <c r="A347" s="8" t="s">
        <v>603</v>
      </c>
      <c r="B347" s="9" t="s">
        <v>604</v>
      </c>
      <c r="C347" s="9"/>
      <c r="D347" s="9"/>
      <c r="E347" s="9"/>
      <c r="F347" s="9"/>
      <c r="G347" s="10"/>
      <c r="H347" s="10"/>
      <c r="I347" s="10"/>
      <c r="J347" s="11">
        <f>SUM(J348,J353)</f>
        <v>0</v>
      </c>
      <c r="K347" s="11">
        <f>SUM(K348,K353)</f>
        <v>0</v>
      </c>
      <c r="L347" s="11">
        <f>SUM(L348,L353)</f>
        <v>0</v>
      </c>
    </row>
    <row r="348" spans="1:12" ht="17.100000000000001" customHeight="1" outlineLevel="1" x14ac:dyDescent="0.3">
      <c r="A348" s="8" t="s">
        <v>605</v>
      </c>
      <c r="B348" s="9" t="s">
        <v>606</v>
      </c>
      <c r="C348" s="9"/>
      <c r="D348" s="9"/>
      <c r="E348" s="9"/>
      <c r="F348" s="9"/>
      <c r="G348" s="10"/>
      <c r="H348" s="10"/>
      <c r="I348" s="10"/>
      <c r="J348" s="11">
        <f>SUM(J349,J351)</f>
        <v>0</v>
      </c>
      <c r="K348" s="11">
        <f>SUM(K349,K351)</f>
        <v>0</v>
      </c>
      <c r="L348" s="11">
        <f>SUM(L349,L351)</f>
        <v>0</v>
      </c>
    </row>
    <row r="349" spans="1:12" ht="216" outlineLevel="2" x14ac:dyDescent="0.3">
      <c r="A349" s="8" t="s">
        <v>607</v>
      </c>
      <c r="B349" s="12" t="s">
        <v>608</v>
      </c>
      <c r="C349" s="13" t="s">
        <v>609</v>
      </c>
      <c r="D349" s="13" t="s">
        <v>344</v>
      </c>
      <c r="E349" s="14">
        <v>1</v>
      </c>
      <c r="F349" s="14">
        <v>1</v>
      </c>
      <c r="G349" s="15">
        <f>IFERROR(ROUND(SUM(J350)/$F349, 2),0)</f>
        <v>0</v>
      </c>
      <c r="H349" s="16"/>
      <c r="I349" s="15">
        <f>G349+ROUND(H349, 2)</f>
        <v>0</v>
      </c>
      <c r="J349" s="15">
        <f>ROUND(G349*$F349, 2)</f>
        <v>0</v>
      </c>
      <c r="K349" s="15">
        <f>ROUND($F349*ROUND(H349, 2), 2)</f>
        <v>0</v>
      </c>
      <c r="L349" s="15">
        <f>J349+K349</f>
        <v>0</v>
      </c>
    </row>
    <row r="350" spans="1:12" ht="36" outlineLevel="2" x14ac:dyDescent="0.3">
      <c r="A350" s="8" t="s">
        <v>610</v>
      </c>
      <c r="B350" s="17" t="s">
        <v>611</v>
      </c>
      <c r="C350" s="13"/>
      <c r="D350" s="18" t="s">
        <v>344</v>
      </c>
      <c r="E350" s="19">
        <v>1</v>
      </c>
      <c r="F350" s="20">
        <v>1</v>
      </c>
      <c r="G350" s="21"/>
      <c r="H350" s="10"/>
      <c r="I350" s="10"/>
      <c r="J350" s="22">
        <f>ROUND(ROUND(G350, 2)*$F350, 2)</f>
        <v>0</v>
      </c>
      <c r="K350" s="10"/>
      <c r="L350" s="10"/>
    </row>
    <row r="351" spans="1:12" ht="259.5" customHeight="1" outlineLevel="2" x14ac:dyDescent="0.3">
      <c r="A351" s="8" t="s">
        <v>612</v>
      </c>
      <c r="B351" s="12" t="s">
        <v>613</v>
      </c>
      <c r="C351" s="13" t="s">
        <v>789</v>
      </c>
      <c r="D351" s="13" t="s">
        <v>344</v>
      </c>
      <c r="E351" s="14">
        <v>1</v>
      </c>
      <c r="F351" s="14">
        <v>1</v>
      </c>
      <c r="G351" s="15">
        <f>IFERROR(ROUND(SUM(J352)/$F351, 2),0)</f>
        <v>0</v>
      </c>
      <c r="H351" s="16"/>
      <c r="I351" s="15">
        <f>G351+ROUND(H351, 2)</f>
        <v>0</v>
      </c>
      <c r="J351" s="15">
        <f>ROUND(G351*$F351, 2)</f>
        <v>0</v>
      </c>
      <c r="K351" s="15">
        <f>ROUND($F351*ROUND(H351, 2), 2)</f>
        <v>0</v>
      </c>
      <c r="L351" s="15">
        <f>J351+K351</f>
        <v>0</v>
      </c>
    </row>
    <row r="352" spans="1:12" ht="36" outlineLevel="2" x14ac:dyDescent="0.3">
      <c r="A352" s="8" t="s">
        <v>614</v>
      </c>
      <c r="B352" s="17" t="s">
        <v>615</v>
      </c>
      <c r="C352" s="13"/>
      <c r="D352" s="18" t="s">
        <v>344</v>
      </c>
      <c r="E352" s="19">
        <v>1</v>
      </c>
      <c r="F352" s="20">
        <v>1</v>
      </c>
      <c r="G352" s="21"/>
      <c r="H352" s="10"/>
      <c r="I352" s="10"/>
      <c r="J352" s="22">
        <f>ROUND(ROUND(G352, 2)*$F352, 2)</f>
        <v>0</v>
      </c>
      <c r="K352" s="10"/>
      <c r="L352" s="10"/>
    </row>
    <row r="353" spans="1:12" ht="17.100000000000001" customHeight="1" outlineLevel="1" x14ac:dyDescent="0.3">
      <c r="A353" s="8" t="s">
        <v>616</v>
      </c>
      <c r="B353" s="9" t="s">
        <v>528</v>
      </c>
      <c r="C353" s="9"/>
      <c r="D353" s="9"/>
      <c r="E353" s="9"/>
      <c r="F353" s="9"/>
      <c r="G353" s="10"/>
      <c r="H353" s="10"/>
      <c r="I353" s="10"/>
      <c r="J353" s="11">
        <f>SUM(J354)</f>
        <v>0</v>
      </c>
      <c r="K353" s="11">
        <f>SUM(K354)</f>
        <v>0</v>
      </c>
      <c r="L353" s="11">
        <f>SUM(L354)</f>
        <v>0</v>
      </c>
    </row>
    <row r="354" spans="1:12" ht="18" outlineLevel="1" x14ac:dyDescent="0.3">
      <c r="A354" s="8" t="s">
        <v>617</v>
      </c>
      <c r="B354" s="12" t="s">
        <v>618</v>
      </c>
      <c r="C354" s="13"/>
      <c r="D354" s="13" t="s">
        <v>344</v>
      </c>
      <c r="E354" s="14">
        <v>1</v>
      </c>
      <c r="F354" s="14">
        <v>2</v>
      </c>
      <c r="G354" s="15">
        <v>0</v>
      </c>
      <c r="H354" s="16"/>
      <c r="I354" s="15">
        <f>G354+ROUND(H354, 2)</f>
        <v>0</v>
      </c>
      <c r="J354" s="15">
        <v>0</v>
      </c>
      <c r="K354" s="15">
        <f>ROUND($F354*ROUND(H354, 2), 2)</f>
        <v>0</v>
      </c>
      <c r="L354" s="15">
        <f>J354+K354</f>
        <v>0</v>
      </c>
    </row>
    <row r="355" spans="1:12" ht="17.100000000000001" customHeight="1" x14ac:dyDescent="0.3">
      <c r="A355" s="8" t="s">
        <v>619</v>
      </c>
      <c r="B355" s="9" t="s">
        <v>620</v>
      </c>
      <c r="C355" s="9"/>
      <c r="D355" s="9"/>
      <c r="E355" s="9"/>
      <c r="F355" s="9"/>
      <c r="G355" s="10"/>
      <c r="H355" s="10"/>
      <c r="I355" s="10"/>
      <c r="J355" s="11">
        <f>SUM(J356,J361,J367)</f>
        <v>0</v>
      </c>
      <c r="K355" s="11">
        <f>SUM(K356,K361,K367)</f>
        <v>0</v>
      </c>
      <c r="L355" s="11">
        <f>SUM(L356,L361,L367)</f>
        <v>0</v>
      </c>
    </row>
    <row r="356" spans="1:12" ht="17.100000000000001" customHeight="1" x14ac:dyDescent="0.3">
      <c r="A356" s="8" t="s">
        <v>621</v>
      </c>
      <c r="B356" s="9" t="s">
        <v>622</v>
      </c>
      <c r="C356" s="9"/>
      <c r="D356" s="9"/>
      <c r="E356" s="9"/>
      <c r="F356" s="9"/>
      <c r="G356" s="10"/>
      <c r="H356" s="10"/>
      <c r="I356" s="10"/>
      <c r="J356" s="11">
        <f>SUM(J357,J359)</f>
        <v>0</v>
      </c>
      <c r="K356" s="11">
        <f>SUM(K357,K359)</f>
        <v>0</v>
      </c>
      <c r="L356" s="11">
        <f>SUM(L357,L359)</f>
        <v>0</v>
      </c>
    </row>
    <row r="357" spans="1:12" ht="108" outlineLevel="1" x14ac:dyDescent="0.3">
      <c r="A357" s="8" t="s">
        <v>623</v>
      </c>
      <c r="B357" s="12" t="s">
        <v>624</v>
      </c>
      <c r="C357" s="13" t="s">
        <v>625</v>
      </c>
      <c r="D357" s="13" t="s">
        <v>344</v>
      </c>
      <c r="E357" s="14">
        <v>1</v>
      </c>
      <c r="F357" s="14">
        <v>10</v>
      </c>
      <c r="G357" s="15">
        <f>IFERROR(ROUND(SUM(J358)/$F357, 2),0)</f>
        <v>0</v>
      </c>
      <c r="H357" s="16"/>
      <c r="I357" s="15">
        <f>G357+ROUND(H357, 2)</f>
        <v>0</v>
      </c>
      <c r="J357" s="15">
        <f>ROUND(G357*$F357, 2)</f>
        <v>0</v>
      </c>
      <c r="K357" s="15">
        <f>ROUND($F357*ROUND(H357, 2), 2)</f>
        <v>0</v>
      </c>
      <c r="L357" s="15">
        <f>J357+K357</f>
        <v>0</v>
      </c>
    </row>
    <row r="358" spans="1:12" ht="36" outlineLevel="1" x14ac:dyDescent="0.3">
      <c r="A358" s="8" t="s">
        <v>626</v>
      </c>
      <c r="B358" s="17" t="s">
        <v>627</v>
      </c>
      <c r="C358" s="13"/>
      <c r="D358" s="18" t="s">
        <v>344</v>
      </c>
      <c r="E358" s="19">
        <v>1</v>
      </c>
      <c r="F358" s="20">
        <v>10</v>
      </c>
      <c r="G358" s="21"/>
      <c r="H358" s="10"/>
      <c r="I358" s="10"/>
      <c r="J358" s="22">
        <f>ROUND(ROUND(G358, 2)*$F358, 2)</f>
        <v>0</v>
      </c>
      <c r="K358" s="10"/>
      <c r="L358" s="10"/>
    </row>
    <row r="359" spans="1:12" ht="72" outlineLevel="1" x14ac:dyDescent="0.3">
      <c r="A359" s="8" t="s">
        <v>628</v>
      </c>
      <c r="B359" s="12" t="s">
        <v>629</v>
      </c>
      <c r="C359" s="13" t="s">
        <v>630</v>
      </c>
      <c r="D359" s="13" t="s">
        <v>344</v>
      </c>
      <c r="E359" s="14">
        <v>1</v>
      </c>
      <c r="F359" s="14">
        <v>7</v>
      </c>
      <c r="G359" s="15">
        <f>IFERROR(ROUND(SUM(J360)/$F359, 2),0)</f>
        <v>0</v>
      </c>
      <c r="H359" s="16"/>
      <c r="I359" s="15">
        <f>G359+ROUND(H359, 2)</f>
        <v>0</v>
      </c>
      <c r="J359" s="15">
        <f>ROUND(G359*$F359, 2)</f>
        <v>0</v>
      </c>
      <c r="K359" s="15">
        <f>ROUND($F359*ROUND(H359, 2), 2)</f>
        <v>0</v>
      </c>
      <c r="L359" s="15">
        <f>J359+K359</f>
        <v>0</v>
      </c>
    </row>
    <row r="360" spans="1:12" ht="18" outlineLevel="1" x14ac:dyDescent="0.3">
      <c r="A360" s="8" t="s">
        <v>631</v>
      </c>
      <c r="B360" s="17" t="s">
        <v>632</v>
      </c>
      <c r="C360" s="13"/>
      <c r="D360" s="18" t="s">
        <v>344</v>
      </c>
      <c r="E360" s="19">
        <v>1</v>
      </c>
      <c r="F360" s="20">
        <v>7</v>
      </c>
      <c r="G360" s="21"/>
      <c r="H360" s="10"/>
      <c r="I360" s="10"/>
      <c r="J360" s="22">
        <f>ROUND(ROUND(G360, 2)*$F360, 2)</f>
        <v>0</v>
      </c>
      <c r="K360" s="10"/>
      <c r="L360" s="10"/>
    </row>
    <row r="361" spans="1:12" ht="17.100000000000001" customHeight="1" x14ac:dyDescent="0.3">
      <c r="A361" s="8" t="s">
        <v>633</v>
      </c>
      <c r="B361" s="9" t="s">
        <v>408</v>
      </c>
      <c r="C361" s="9"/>
      <c r="D361" s="9"/>
      <c r="E361" s="9"/>
      <c r="F361" s="9"/>
      <c r="G361" s="10"/>
      <c r="H361" s="10"/>
      <c r="I361" s="10"/>
      <c r="J361" s="11">
        <f>SUM(J362,J363,J365,J366)</f>
        <v>0</v>
      </c>
      <c r="K361" s="11">
        <f>SUM(K362,K363,K365,K366)</f>
        <v>0</v>
      </c>
      <c r="L361" s="11">
        <f>SUM(L362,L363,L365,L366)</f>
        <v>0</v>
      </c>
    </row>
    <row r="362" spans="1:12" ht="36" outlineLevel="1" x14ac:dyDescent="0.3">
      <c r="A362" s="8" t="s">
        <v>634</v>
      </c>
      <c r="B362" s="12" t="s">
        <v>635</v>
      </c>
      <c r="C362" s="13" t="s">
        <v>636</v>
      </c>
      <c r="D362" s="13" t="s">
        <v>30</v>
      </c>
      <c r="E362" s="14">
        <v>1</v>
      </c>
      <c r="F362" s="14">
        <v>127.38</v>
      </c>
      <c r="G362" s="15">
        <v>0</v>
      </c>
      <c r="H362" s="16"/>
      <c r="I362" s="15">
        <f>G362+ROUND(H362, 2)</f>
        <v>0</v>
      </c>
      <c r="J362" s="15">
        <v>0</v>
      </c>
      <c r="K362" s="15">
        <f>ROUND($F362*ROUND(H362, 2), 2)</f>
        <v>0</v>
      </c>
      <c r="L362" s="15">
        <f>J362+K362</f>
        <v>0</v>
      </c>
    </row>
    <row r="363" spans="1:12" ht="54" outlineLevel="1" x14ac:dyDescent="0.3">
      <c r="A363" s="8" t="s">
        <v>637</v>
      </c>
      <c r="B363" s="12" t="s">
        <v>486</v>
      </c>
      <c r="C363" s="13" t="s">
        <v>638</v>
      </c>
      <c r="D363" s="13" t="s">
        <v>30</v>
      </c>
      <c r="E363" s="14">
        <v>1</v>
      </c>
      <c r="F363" s="14">
        <v>152.46</v>
      </c>
      <c r="G363" s="15">
        <f>IFERROR(ROUND(SUM(J364)/$F363, 2),0)</f>
        <v>0</v>
      </c>
      <c r="H363" s="16"/>
      <c r="I363" s="15">
        <f>G363+ROUND(H363, 2)</f>
        <v>0</v>
      </c>
      <c r="J363" s="15">
        <f>ROUND(G363*$F363, 2)</f>
        <v>0</v>
      </c>
      <c r="K363" s="15">
        <f>ROUND($F363*ROUND(H363, 2), 2)</f>
        <v>0</v>
      </c>
      <c r="L363" s="15">
        <f>J363+K363</f>
        <v>0</v>
      </c>
    </row>
    <row r="364" spans="1:12" ht="18" outlineLevel="1" x14ac:dyDescent="0.3">
      <c r="A364" s="8" t="s">
        <v>639</v>
      </c>
      <c r="B364" s="17" t="s">
        <v>32</v>
      </c>
      <c r="C364" s="13"/>
      <c r="D364" s="18" t="s">
        <v>30</v>
      </c>
      <c r="E364" s="19">
        <v>1.1000000000000001</v>
      </c>
      <c r="F364" s="19">
        <v>167.70599999999999</v>
      </c>
      <c r="G364" s="21"/>
      <c r="H364" s="10"/>
      <c r="I364" s="10"/>
      <c r="J364" s="22">
        <f>ROUND(ROUND(G364, 2)*$F364, 2)</f>
        <v>0</v>
      </c>
      <c r="K364" s="10"/>
      <c r="L364" s="10"/>
    </row>
    <row r="365" spans="1:12" ht="18" outlineLevel="1" x14ac:dyDescent="0.3">
      <c r="A365" s="8" t="s">
        <v>640</v>
      </c>
      <c r="B365" s="12" t="s">
        <v>403</v>
      </c>
      <c r="C365" s="13" t="s">
        <v>636</v>
      </c>
      <c r="D365" s="13" t="s">
        <v>404</v>
      </c>
      <c r="E365" s="14">
        <v>1</v>
      </c>
      <c r="F365" s="14">
        <v>229.28399999999999</v>
      </c>
      <c r="G365" s="15">
        <v>0</v>
      </c>
      <c r="H365" s="16"/>
      <c r="I365" s="15">
        <f>G365+ROUND(H365, 2)</f>
        <v>0</v>
      </c>
      <c r="J365" s="15">
        <v>0</v>
      </c>
      <c r="K365" s="15">
        <f>ROUND($F365*ROUND(H365, 2), 2)</f>
        <v>0</v>
      </c>
      <c r="L365" s="15">
        <f>J365+K365</f>
        <v>0</v>
      </c>
    </row>
    <row r="366" spans="1:12" ht="36" outlineLevel="1" x14ac:dyDescent="0.3">
      <c r="A366" s="8" t="s">
        <v>641</v>
      </c>
      <c r="B366" s="12" t="s">
        <v>406</v>
      </c>
      <c r="C366" s="13" t="s">
        <v>636</v>
      </c>
      <c r="D366" s="13" t="s">
        <v>404</v>
      </c>
      <c r="E366" s="14">
        <v>1</v>
      </c>
      <c r="F366" s="14">
        <v>229.28399999999999</v>
      </c>
      <c r="G366" s="15">
        <v>0</v>
      </c>
      <c r="H366" s="16"/>
      <c r="I366" s="15">
        <f>G366+ROUND(H366, 2)</f>
        <v>0</v>
      </c>
      <c r="J366" s="15">
        <v>0</v>
      </c>
      <c r="K366" s="15">
        <f>ROUND($F366*ROUND(H366, 2), 2)</f>
        <v>0</v>
      </c>
      <c r="L366" s="15">
        <f>J366+K366</f>
        <v>0</v>
      </c>
    </row>
    <row r="367" spans="1:12" ht="17.100000000000001" customHeight="1" x14ac:dyDescent="0.3">
      <c r="A367" s="8" t="s">
        <v>642</v>
      </c>
      <c r="B367" s="9" t="s">
        <v>643</v>
      </c>
      <c r="C367" s="9"/>
      <c r="D367" s="9"/>
      <c r="E367" s="9"/>
      <c r="F367" s="9"/>
      <c r="G367" s="10"/>
      <c r="H367" s="10"/>
      <c r="I367" s="10"/>
      <c r="J367" s="11">
        <f>SUM(J368,J370,J372,J374,J376,J378,J380,J382,J384,J386)</f>
        <v>0</v>
      </c>
      <c r="K367" s="11">
        <f>SUM(K368,K370,K372,K374,K376,K378,K380,K382,K384,K386)</f>
        <v>0</v>
      </c>
      <c r="L367" s="11">
        <f>SUM(L368,L370,L372,L374,L376,L378,L380,L382,L384,L386)</f>
        <v>0</v>
      </c>
    </row>
    <row r="368" spans="1:12" ht="54" outlineLevel="1" x14ac:dyDescent="0.3">
      <c r="A368" s="8" t="s">
        <v>644</v>
      </c>
      <c r="B368" s="12" t="s">
        <v>645</v>
      </c>
      <c r="C368" s="13"/>
      <c r="D368" s="13" t="s">
        <v>344</v>
      </c>
      <c r="E368" s="14">
        <v>1</v>
      </c>
      <c r="F368" s="14">
        <v>2</v>
      </c>
      <c r="G368" s="15">
        <f>IFERROR(ROUND(SUM(J369)/$F368, 2),0)</f>
        <v>0</v>
      </c>
      <c r="H368" s="16"/>
      <c r="I368" s="15">
        <f>G368+ROUND(H368, 2)</f>
        <v>0</v>
      </c>
      <c r="J368" s="15">
        <f>ROUND(G368*$F368, 2)</f>
        <v>0</v>
      </c>
      <c r="K368" s="15">
        <f>ROUND($F368*ROUND(H368, 2), 2)</f>
        <v>0</v>
      </c>
      <c r="L368" s="15">
        <f>J368+K368</f>
        <v>0</v>
      </c>
    </row>
    <row r="369" spans="1:12" ht="36" outlineLevel="1" x14ac:dyDescent="0.3">
      <c r="A369" s="8" t="s">
        <v>646</v>
      </c>
      <c r="B369" s="17" t="s">
        <v>647</v>
      </c>
      <c r="C369" s="13"/>
      <c r="D369" s="18" t="s">
        <v>344</v>
      </c>
      <c r="E369" s="19">
        <v>1</v>
      </c>
      <c r="F369" s="20">
        <v>2</v>
      </c>
      <c r="G369" s="21"/>
      <c r="H369" s="10"/>
      <c r="I369" s="10"/>
      <c r="J369" s="22">
        <f>ROUND(ROUND(G369, 2)*$F369, 2)</f>
        <v>0</v>
      </c>
      <c r="K369" s="10"/>
      <c r="L369" s="10"/>
    </row>
    <row r="370" spans="1:12" ht="54" outlineLevel="1" x14ac:dyDescent="0.3">
      <c r="A370" s="8" t="s">
        <v>648</v>
      </c>
      <c r="B370" s="12" t="s">
        <v>649</v>
      </c>
      <c r="C370" s="13"/>
      <c r="D370" s="13" t="s">
        <v>344</v>
      </c>
      <c r="E370" s="14">
        <v>1</v>
      </c>
      <c r="F370" s="14">
        <v>2</v>
      </c>
      <c r="G370" s="15">
        <f>IFERROR(ROUND(SUM(J371)/$F370, 2),0)</f>
        <v>0</v>
      </c>
      <c r="H370" s="16"/>
      <c r="I370" s="15">
        <f>G370+ROUND(H370, 2)</f>
        <v>0</v>
      </c>
      <c r="J370" s="15">
        <f>ROUND(G370*$F370, 2)</f>
        <v>0</v>
      </c>
      <c r="K370" s="15">
        <f>ROUND($F370*ROUND(H370, 2), 2)</f>
        <v>0</v>
      </c>
      <c r="L370" s="15">
        <f>J370+K370</f>
        <v>0</v>
      </c>
    </row>
    <row r="371" spans="1:12" ht="36" outlineLevel="1" x14ac:dyDescent="0.3">
      <c r="A371" s="8" t="s">
        <v>650</v>
      </c>
      <c r="B371" s="17" t="s">
        <v>651</v>
      </c>
      <c r="C371" s="13"/>
      <c r="D371" s="18" t="s">
        <v>344</v>
      </c>
      <c r="E371" s="19">
        <v>1</v>
      </c>
      <c r="F371" s="20">
        <v>2</v>
      </c>
      <c r="G371" s="21"/>
      <c r="H371" s="10"/>
      <c r="I371" s="10"/>
      <c r="J371" s="22">
        <f>ROUND(ROUND(G371, 2)*$F371, 2)</f>
        <v>0</v>
      </c>
      <c r="K371" s="10"/>
      <c r="L371" s="10"/>
    </row>
    <row r="372" spans="1:12" ht="54" outlineLevel="1" x14ac:dyDescent="0.3">
      <c r="A372" s="8" t="s">
        <v>652</v>
      </c>
      <c r="B372" s="12" t="s">
        <v>653</v>
      </c>
      <c r="C372" s="13"/>
      <c r="D372" s="13" t="s">
        <v>344</v>
      </c>
      <c r="E372" s="14">
        <v>1</v>
      </c>
      <c r="F372" s="14">
        <v>5</v>
      </c>
      <c r="G372" s="15">
        <f>IFERROR(ROUND(SUM(J373)/$F372, 2),0)</f>
        <v>0</v>
      </c>
      <c r="H372" s="16"/>
      <c r="I372" s="15">
        <f>G372+ROUND(H372, 2)</f>
        <v>0</v>
      </c>
      <c r="J372" s="15">
        <f>ROUND(G372*$F372, 2)</f>
        <v>0</v>
      </c>
      <c r="K372" s="15">
        <f>ROUND($F372*ROUND(H372, 2), 2)</f>
        <v>0</v>
      </c>
      <c r="L372" s="15">
        <f>J372+K372</f>
        <v>0</v>
      </c>
    </row>
    <row r="373" spans="1:12" ht="36" outlineLevel="1" x14ac:dyDescent="0.3">
      <c r="A373" s="8" t="s">
        <v>654</v>
      </c>
      <c r="B373" s="17" t="s">
        <v>655</v>
      </c>
      <c r="C373" s="13"/>
      <c r="D373" s="18" t="s">
        <v>344</v>
      </c>
      <c r="E373" s="19">
        <v>1</v>
      </c>
      <c r="F373" s="20">
        <v>5</v>
      </c>
      <c r="G373" s="21"/>
      <c r="H373" s="10"/>
      <c r="I373" s="10"/>
      <c r="J373" s="22">
        <f>ROUND(ROUND(G373, 2)*$F373, 2)</f>
        <v>0</v>
      </c>
      <c r="K373" s="10"/>
      <c r="L373" s="10"/>
    </row>
    <row r="374" spans="1:12" ht="54" outlineLevel="1" x14ac:dyDescent="0.3">
      <c r="A374" s="8" t="s">
        <v>656</v>
      </c>
      <c r="B374" s="12" t="s">
        <v>653</v>
      </c>
      <c r="C374" s="13" t="s">
        <v>657</v>
      </c>
      <c r="D374" s="13" t="s">
        <v>344</v>
      </c>
      <c r="E374" s="14">
        <v>1</v>
      </c>
      <c r="F374" s="14">
        <v>3</v>
      </c>
      <c r="G374" s="15">
        <f>IFERROR(ROUND(SUM(J375)/$F374, 2),0)</f>
        <v>0</v>
      </c>
      <c r="H374" s="16"/>
      <c r="I374" s="15">
        <f>G374+ROUND(H374, 2)</f>
        <v>0</v>
      </c>
      <c r="J374" s="15">
        <f>ROUND(G374*$F374, 2)</f>
        <v>0</v>
      </c>
      <c r="K374" s="15">
        <f>ROUND($F374*ROUND(H374, 2), 2)</f>
        <v>0</v>
      </c>
      <c r="L374" s="15">
        <f>J374+K374</f>
        <v>0</v>
      </c>
    </row>
    <row r="375" spans="1:12" ht="36" outlineLevel="1" x14ac:dyDescent="0.3">
      <c r="A375" s="8" t="s">
        <v>658</v>
      </c>
      <c r="B375" s="17" t="s">
        <v>655</v>
      </c>
      <c r="C375" s="13"/>
      <c r="D375" s="18" t="s">
        <v>344</v>
      </c>
      <c r="E375" s="19">
        <v>1</v>
      </c>
      <c r="F375" s="20">
        <v>3</v>
      </c>
      <c r="G375" s="21"/>
      <c r="H375" s="10"/>
      <c r="I375" s="10"/>
      <c r="J375" s="22">
        <f>ROUND(ROUND(G375, 2)*$F375, 2)</f>
        <v>0</v>
      </c>
      <c r="K375" s="10"/>
      <c r="L375" s="10"/>
    </row>
    <row r="376" spans="1:12" ht="54" outlineLevel="1" x14ac:dyDescent="0.3">
      <c r="A376" s="8" t="s">
        <v>659</v>
      </c>
      <c r="B376" s="12" t="s">
        <v>660</v>
      </c>
      <c r="C376" s="13"/>
      <c r="D376" s="13" t="s">
        <v>344</v>
      </c>
      <c r="E376" s="14">
        <v>1</v>
      </c>
      <c r="F376" s="14">
        <v>6</v>
      </c>
      <c r="G376" s="15">
        <f>IFERROR(ROUND(SUM(J377)/$F376, 2),0)</f>
        <v>0</v>
      </c>
      <c r="H376" s="16"/>
      <c r="I376" s="15">
        <f>G376+ROUND(H376, 2)</f>
        <v>0</v>
      </c>
      <c r="J376" s="15">
        <f>ROUND(G376*$F376, 2)</f>
        <v>0</v>
      </c>
      <c r="K376" s="15">
        <f>ROUND($F376*ROUND(H376, 2), 2)</f>
        <v>0</v>
      </c>
      <c r="L376" s="15">
        <f>J376+K376</f>
        <v>0</v>
      </c>
    </row>
    <row r="377" spans="1:12" ht="36" outlineLevel="1" x14ac:dyDescent="0.3">
      <c r="A377" s="8" t="s">
        <v>661</v>
      </c>
      <c r="B377" s="17" t="s">
        <v>662</v>
      </c>
      <c r="C377" s="13"/>
      <c r="D377" s="18" t="s">
        <v>344</v>
      </c>
      <c r="E377" s="19">
        <v>1</v>
      </c>
      <c r="F377" s="20">
        <v>6</v>
      </c>
      <c r="G377" s="21"/>
      <c r="H377" s="10"/>
      <c r="I377" s="10"/>
      <c r="J377" s="22">
        <f>ROUND(ROUND(G377, 2)*$F377, 2)</f>
        <v>0</v>
      </c>
      <c r="K377" s="10"/>
      <c r="L377" s="10"/>
    </row>
    <row r="378" spans="1:12" ht="54" outlineLevel="1" x14ac:dyDescent="0.3">
      <c r="A378" s="8" t="s">
        <v>663</v>
      </c>
      <c r="B378" s="12" t="s">
        <v>664</v>
      </c>
      <c r="C378" s="13"/>
      <c r="D378" s="13" t="s">
        <v>344</v>
      </c>
      <c r="E378" s="14">
        <v>1</v>
      </c>
      <c r="F378" s="14">
        <v>8</v>
      </c>
      <c r="G378" s="15">
        <f>IFERROR(ROUND(SUM(J379)/$F378, 2),0)</f>
        <v>0</v>
      </c>
      <c r="H378" s="16"/>
      <c r="I378" s="15">
        <f>G378+ROUND(H378, 2)</f>
        <v>0</v>
      </c>
      <c r="J378" s="15">
        <f>ROUND(G378*$F378, 2)</f>
        <v>0</v>
      </c>
      <c r="K378" s="15">
        <f>ROUND($F378*ROUND(H378, 2), 2)</f>
        <v>0</v>
      </c>
      <c r="L378" s="15">
        <f>J378+K378</f>
        <v>0</v>
      </c>
    </row>
    <row r="379" spans="1:12" ht="36" outlineLevel="1" x14ac:dyDescent="0.3">
      <c r="A379" s="8" t="s">
        <v>665</v>
      </c>
      <c r="B379" s="17" t="s">
        <v>666</v>
      </c>
      <c r="C379" s="13"/>
      <c r="D379" s="18" t="s">
        <v>344</v>
      </c>
      <c r="E379" s="19">
        <v>1</v>
      </c>
      <c r="F379" s="20">
        <v>8</v>
      </c>
      <c r="G379" s="21"/>
      <c r="H379" s="10"/>
      <c r="I379" s="10"/>
      <c r="J379" s="22">
        <f>ROUND(ROUND(G379, 2)*$F379, 2)</f>
        <v>0</v>
      </c>
      <c r="K379" s="10"/>
      <c r="L379" s="10"/>
    </row>
    <row r="380" spans="1:12" ht="54" outlineLevel="1" x14ac:dyDescent="0.3">
      <c r="A380" s="8" t="s">
        <v>667</v>
      </c>
      <c r="B380" s="12" t="s">
        <v>664</v>
      </c>
      <c r="C380" s="13" t="s">
        <v>668</v>
      </c>
      <c r="D380" s="13" t="s">
        <v>344</v>
      </c>
      <c r="E380" s="14">
        <v>1</v>
      </c>
      <c r="F380" s="14">
        <v>8</v>
      </c>
      <c r="G380" s="15">
        <f>IFERROR(ROUND(SUM(J381)/$F380, 2),0)</f>
        <v>0</v>
      </c>
      <c r="H380" s="16"/>
      <c r="I380" s="15">
        <f>G380+ROUND(H380, 2)</f>
        <v>0</v>
      </c>
      <c r="J380" s="15">
        <f>ROUND(G380*$F380, 2)</f>
        <v>0</v>
      </c>
      <c r="K380" s="15">
        <f>ROUND($F380*ROUND(H380, 2), 2)</f>
        <v>0</v>
      </c>
      <c r="L380" s="15">
        <f>J380+K380</f>
        <v>0</v>
      </c>
    </row>
    <row r="381" spans="1:12" ht="36" outlineLevel="1" x14ac:dyDescent="0.3">
      <c r="A381" s="8" t="s">
        <v>669</v>
      </c>
      <c r="B381" s="17" t="s">
        <v>666</v>
      </c>
      <c r="C381" s="13"/>
      <c r="D381" s="18" t="s">
        <v>344</v>
      </c>
      <c r="E381" s="19">
        <v>1</v>
      </c>
      <c r="F381" s="20">
        <v>8</v>
      </c>
      <c r="G381" s="21"/>
      <c r="H381" s="10"/>
      <c r="I381" s="10"/>
      <c r="J381" s="22">
        <f>ROUND(ROUND(G381, 2)*$F381, 2)</f>
        <v>0</v>
      </c>
      <c r="K381" s="10"/>
      <c r="L381" s="10"/>
    </row>
    <row r="382" spans="1:12" ht="54" outlineLevel="1" x14ac:dyDescent="0.3">
      <c r="A382" s="8" t="s">
        <v>670</v>
      </c>
      <c r="B382" s="12" t="s">
        <v>671</v>
      </c>
      <c r="C382" s="13"/>
      <c r="D382" s="13" t="s">
        <v>344</v>
      </c>
      <c r="E382" s="14">
        <v>1</v>
      </c>
      <c r="F382" s="14">
        <v>15</v>
      </c>
      <c r="G382" s="15">
        <f>IFERROR(ROUND(SUM(J383)/$F382, 2),0)</f>
        <v>0</v>
      </c>
      <c r="H382" s="16"/>
      <c r="I382" s="15">
        <f>G382+ROUND(H382, 2)</f>
        <v>0</v>
      </c>
      <c r="J382" s="15">
        <f>ROUND(G382*$F382, 2)</f>
        <v>0</v>
      </c>
      <c r="K382" s="15">
        <f>ROUND($F382*ROUND(H382, 2), 2)</f>
        <v>0</v>
      </c>
      <c r="L382" s="15">
        <f>J382+K382</f>
        <v>0</v>
      </c>
    </row>
    <row r="383" spans="1:12" ht="36" outlineLevel="1" x14ac:dyDescent="0.3">
      <c r="A383" s="8" t="s">
        <v>672</v>
      </c>
      <c r="B383" s="17" t="s">
        <v>673</v>
      </c>
      <c r="C383" s="13"/>
      <c r="D383" s="18" t="s">
        <v>344</v>
      </c>
      <c r="E383" s="19">
        <v>1</v>
      </c>
      <c r="F383" s="20">
        <v>15</v>
      </c>
      <c r="G383" s="21"/>
      <c r="H383" s="10"/>
      <c r="I383" s="10"/>
      <c r="J383" s="22">
        <f>ROUND(ROUND(G383, 2)*$F383, 2)</f>
        <v>0</v>
      </c>
      <c r="K383" s="10"/>
      <c r="L383" s="10"/>
    </row>
    <row r="384" spans="1:12" ht="54" outlineLevel="1" x14ac:dyDescent="0.3">
      <c r="A384" s="8" t="s">
        <v>674</v>
      </c>
      <c r="B384" s="12" t="s">
        <v>671</v>
      </c>
      <c r="C384" s="13" t="s">
        <v>675</v>
      </c>
      <c r="D384" s="13" t="s">
        <v>344</v>
      </c>
      <c r="E384" s="14">
        <v>1</v>
      </c>
      <c r="F384" s="14">
        <v>2</v>
      </c>
      <c r="G384" s="15">
        <f>IFERROR(ROUND(SUM(J385)/$F384, 2),0)</f>
        <v>0</v>
      </c>
      <c r="H384" s="16"/>
      <c r="I384" s="15">
        <f>G384+ROUND(H384, 2)</f>
        <v>0</v>
      </c>
      <c r="J384" s="15">
        <f>ROUND(G384*$F384, 2)</f>
        <v>0</v>
      </c>
      <c r="K384" s="15">
        <f>ROUND($F384*ROUND(H384, 2), 2)</f>
        <v>0</v>
      </c>
      <c r="L384" s="15">
        <f>J384+K384</f>
        <v>0</v>
      </c>
    </row>
    <row r="385" spans="1:12" ht="36" outlineLevel="1" x14ac:dyDescent="0.3">
      <c r="A385" s="8" t="s">
        <v>676</v>
      </c>
      <c r="B385" s="17" t="s">
        <v>673</v>
      </c>
      <c r="C385" s="13"/>
      <c r="D385" s="18" t="s">
        <v>344</v>
      </c>
      <c r="E385" s="19">
        <v>1</v>
      </c>
      <c r="F385" s="20">
        <v>2</v>
      </c>
      <c r="G385" s="21"/>
      <c r="H385" s="10"/>
      <c r="I385" s="10"/>
      <c r="J385" s="22">
        <f>ROUND(ROUND(G385, 2)*$F385, 2)</f>
        <v>0</v>
      </c>
      <c r="K385" s="10"/>
      <c r="L385" s="10"/>
    </row>
    <row r="386" spans="1:12" ht="54" outlineLevel="1" x14ac:dyDescent="0.3">
      <c r="A386" s="8" t="s">
        <v>677</v>
      </c>
      <c r="B386" s="12" t="s">
        <v>678</v>
      </c>
      <c r="C386" s="13" t="s">
        <v>679</v>
      </c>
      <c r="D386" s="13" t="s">
        <v>30</v>
      </c>
      <c r="E386" s="14">
        <v>1</v>
      </c>
      <c r="F386" s="14">
        <v>137.59</v>
      </c>
      <c r="G386" s="15">
        <f>IFERROR(ROUND(SUM(J387)/$F386, 2),0)</f>
        <v>0</v>
      </c>
      <c r="H386" s="16"/>
      <c r="I386" s="15">
        <f>G386+ROUND(H386, 2)</f>
        <v>0</v>
      </c>
      <c r="J386" s="15">
        <f>ROUND(G386*$F386, 2)</f>
        <v>0</v>
      </c>
      <c r="K386" s="15">
        <f>ROUND($F386*ROUND(H386, 2), 2)</f>
        <v>0</v>
      </c>
      <c r="L386" s="15">
        <f>J386+K386</f>
        <v>0</v>
      </c>
    </row>
    <row r="387" spans="1:12" ht="18" outlineLevel="1" x14ac:dyDescent="0.3">
      <c r="A387" s="8" t="s">
        <v>680</v>
      </c>
      <c r="B387" s="17" t="s">
        <v>681</v>
      </c>
      <c r="C387" s="13"/>
      <c r="D387" s="18" t="s">
        <v>30</v>
      </c>
      <c r="E387" s="19">
        <v>1</v>
      </c>
      <c r="F387" s="20">
        <v>137.59</v>
      </c>
      <c r="G387" s="21"/>
      <c r="H387" s="10"/>
      <c r="I387" s="10"/>
      <c r="J387" s="22">
        <f>ROUND(ROUND(G387, 2)*$F387, 2)</f>
        <v>0</v>
      </c>
      <c r="K387" s="10"/>
      <c r="L387" s="10"/>
    </row>
    <row r="388" spans="1:12" ht="24" customHeight="1" x14ac:dyDescent="0.3">
      <c r="A388" s="55" t="s">
        <v>790</v>
      </c>
      <c r="B388" s="40"/>
      <c r="C388" s="40"/>
      <c r="D388" s="40"/>
      <c r="E388" s="40"/>
      <c r="F388" s="40"/>
      <c r="G388" s="40"/>
      <c r="H388" s="40"/>
      <c r="I388" s="40"/>
      <c r="J388" s="41">
        <f>SUM(J8)</f>
        <v>4591200.32</v>
      </c>
      <c r="K388" s="41">
        <f>SUM(K8)</f>
        <v>620783.1</v>
      </c>
      <c r="L388" s="41">
        <f>J388+K388</f>
        <v>5211983.42</v>
      </c>
    </row>
    <row r="389" spans="1:12" ht="22.8" x14ac:dyDescent="0.3">
      <c r="A389" s="61" t="s">
        <v>682</v>
      </c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</row>
    <row r="390" spans="1:12" ht="22.8" x14ac:dyDescent="0.3">
      <c r="A390" s="43"/>
      <c r="B390" s="43"/>
      <c r="C390" s="43"/>
      <c r="D390" s="44"/>
      <c r="E390" s="44"/>
      <c r="F390" s="44"/>
      <c r="G390" s="44"/>
      <c r="H390" s="45"/>
      <c r="I390" s="44"/>
      <c r="J390" s="44"/>
      <c r="K390" s="44"/>
      <c r="L390" s="44"/>
    </row>
    <row r="391" spans="1:12" ht="18" x14ac:dyDescent="0.35">
      <c r="A391" s="46" t="s">
        <v>683</v>
      </c>
      <c r="B391" s="47" t="s">
        <v>684</v>
      </c>
      <c r="C391" s="47" t="s">
        <v>685</v>
      </c>
      <c r="D391" s="48"/>
      <c r="E391" s="48"/>
      <c r="F391" s="49"/>
      <c r="G391" s="56"/>
      <c r="H391" s="56"/>
      <c r="I391" s="56"/>
      <c r="J391" s="56"/>
      <c r="K391" s="56"/>
      <c r="L391" s="56"/>
    </row>
    <row r="392" spans="1:12" ht="36" x14ac:dyDescent="0.35">
      <c r="A392" s="46" t="s">
        <v>686</v>
      </c>
      <c r="B392" s="50" t="s">
        <v>764</v>
      </c>
      <c r="C392" s="51" t="s">
        <v>700</v>
      </c>
      <c r="D392" s="48"/>
      <c r="E392" s="48"/>
      <c r="F392" s="49"/>
      <c r="G392" s="56"/>
      <c r="H392" s="56"/>
      <c r="I392" s="56"/>
      <c r="J392" s="56"/>
      <c r="K392" s="56"/>
      <c r="L392" s="56"/>
    </row>
    <row r="393" spans="1:12" ht="36" x14ac:dyDescent="0.35">
      <c r="A393" s="46" t="s">
        <v>689</v>
      </c>
      <c r="B393" s="47" t="s">
        <v>687</v>
      </c>
      <c r="C393" s="47" t="s">
        <v>688</v>
      </c>
      <c r="D393" s="48"/>
      <c r="E393" s="48"/>
      <c r="F393" s="49"/>
      <c r="G393" s="56"/>
      <c r="H393" s="56"/>
      <c r="I393" s="56"/>
      <c r="J393" s="56"/>
      <c r="K393" s="56"/>
      <c r="L393" s="56"/>
    </row>
    <row r="394" spans="1:12" ht="36" x14ac:dyDescent="0.35">
      <c r="A394" s="46" t="s">
        <v>690</v>
      </c>
      <c r="B394" s="47" t="s">
        <v>691</v>
      </c>
      <c r="C394" s="47" t="s">
        <v>765</v>
      </c>
      <c r="D394" s="48"/>
      <c r="E394" s="48"/>
      <c r="F394" s="49"/>
      <c r="G394" s="56"/>
      <c r="H394" s="56"/>
      <c r="I394" s="56"/>
      <c r="J394" s="56"/>
      <c r="K394" s="56"/>
      <c r="L394" s="56"/>
    </row>
    <row r="395" spans="1:12" ht="18" x14ac:dyDescent="0.35">
      <c r="A395" s="46" t="s">
        <v>692</v>
      </c>
      <c r="B395" s="47" t="s">
        <v>693</v>
      </c>
      <c r="C395" s="47" t="s">
        <v>700</v>
      </c>
      <c r="D395" s="48"/>
      <c r="E395" s="48"/>
      <c r="F395" s="49"/>
      <c r="G395" s="56"/>
      <c r="H395" s="56"/>
      <c r="I395" s="56"/>
      <c r="J395" s="56"/>
      <c r="K395" s="56"/>
      <c r="L395" s="56"/>
    </row>
    <row r="396" spans="1:12" ht="36" x14ac:dyDescent="0.35">
      <c r="A396" s="46" t="s">
        <v>766</v>
      </c>
      <c r="B396" s="47" t="s">
        <v>694</v>
      </c>
      <c r="C396" s="47" t="s">
        <v>695</v>
      </c>
      <c r="D396" s="48"/>
      <c r="E396" s="48"/>
      <c r="F396" s="49"/>
      <c r="G396" s="56"/>
      <c r="H396" s="56"/>
      <c r="I396" s="56"/>
      <c r="J396" s="56"/>
      <c r="K396" s="56"/>
      <c r="L396" s="56"/>
    </row>
    <row r="397" spans="1:12" ht="36" x14ac:dyDescent="0.35">
      <c r="A397" s="52" t="s">
        <v>696</v>
      </c>
      <c r="B397" s="53" t="s">
        <v>697</v>
      </c>
      <c r="C397" s="53" t="s">
        <v>698</v>
      </c>
      <c r="D397" s="48"/>
      <c r="E397" s="48"/>
      <c r="F397" s="49"/>
      <c r="G397" s="56"/>
      <c r="H397" s="56"/>
      <c r="I397" s="56"/>
      <c r="J397" s="56"/>
      <c r="K397" s="56"/>
      <c r="L397" s="56"/>
    </row>
    <row r="398" spans="1:12" ht="72" x14ac:dyDescent="0.35">
      <c r="A398" s="46" t="s">
        <v>699</v>
      </c>
      <c r="B398" s="47" t="s">
        <v>767</v>
      </c>
      <c r="C398" s="47" t="s">
        <v>700</v>
      </c>
      <c r="D398" s="48"/>
      <c r="E398" s="48"/>
      <c r="F398" s="49"/>
      <c r="G398" s="56"/>
      <c r="H398" s="56"/>
      <c r="I398" s="56"/>
      <c r="J398" s="56"/>
      <c r="K398" s="56"/>
      <c r="L398" s="56"/>
    </row>
    <row r="399" spans="1:12" ht="36" x14ac:dyDescent="0.35">
      <c r="A399" s="46" t="s">
        <v>701</v>
      </c>
      <c r="B399" s="47" t="s">
        <v>768</v>
      </c>
      <c r="C399" s="47" t="s">
        <v>700</v>
      </c>
      <c r="D399" s="48"/>
      <c r="E399" s="48"/>
      <c r="F399" s="49"/>
      <c r="G399" s="56"/>
      <c r="H399" s="56"/>
      <c r="I399" s="56"/>
      <c r="J399" s="56"/>
      <c r="K399" s="56"/>
      <c r="L399" s="56"/>
    </row>
    <row r="400" spans="1:12" ht="18" x14ac:dyDescent="0.35">
      <c r="A400" s="46" t="s">
        <v>704</v>
      </c>
      <c r="B400" s="47" t="s">
        <v>702</v>
      </c>
      <c r="C400" s="47" t="s">
        <v>703</v>
      </c>
      <c r="D400" s="48"/>
      <c r="E400" s="48"/>
      <c r="F400" s="49"/>
      <c r="G400" s="56"/>
      <c r="H400" s="56"/>
      <c r="I400" s="56"/>
      <c r="J400" s="56"/>
      <c r="K400" s="56"/>
      <c r="L400" s="56"/>
    </row>
    <row r="401" spans="1:12" ht="36" x14ac:dyDescent="0.35">
      <c r="A401" s="46" t="s">
        <v>707</v>
      </c>
      <c r="B401" s="47" t="s">
        <v>705</v>
      </c>
      <c r="C401" s="47" t="s">
        <v>706</v>
      </c>
      <c r="D401" s="48"/>
      <c r="E401" s="48"/>
      <c r="F401" s="49"/>
      <c r="G401" s="56"/>
      <c r="H401" s="56"/>
      <c r="I401" s="56"/>
      <c r="J401" s="56"/>
      <c r="K401" s="56"/>
      <c r="L401" s="56"/>
    </row>
    <row r="402" spans="1:12" ht="54" x14ac:dyDescent="0.35">
      <c r="A402" s="46" t="s">
        <v>709</v>
      </c>
      <c r="B402" s="47" t="s">
        <v>769</v>
      </c>
      <c r="C402" s="47" t="s">
        <v>708</v>
      </c>
      <c r="D402" s="48"/>
      <c r="E402" s="48"/>
      <c r="F402" s="49"/>
      <c r="G402" s="56"/>
      <c r="H402" s="56"/>
      <c r="I402" s="56"/>
      <c r="J402" s="56"/>
      <c r="K402" s="56"/>
      <c r="L402" s="56"/>
    </row>
    <row r="403" spans="1:12" ht="48" customHeight="1" x14ac:dyDescent="0.35">
      <c r="A403" s="46" t="s">
        <v>712</v>
      </c>
      <c r="B403" s="47" t="s">
        <v>710</v>
      </c>
      <c r="C403" s="47" t="s">
        <v>711</v>
      </c>
      <c r="D403" s="48"/>
      <c r="E403" s="48"/>
      <c r="F403" s="49"/>
      <c r="G403" s="56"/>
      <c r="H403" s="56"/>
      <c r="I403" s="56"/>
      <c r="J403" s="56"/>
      <c r="K403" s="56"/>
      <c r="L403" s="56"/>
    </row>
    <row r="404" spans="1:12" ht="18" x14ac:dyDescent="0.35">
      <c r="A404" s="46" t="s">
        <v>715</v>
      </c>
      <c r="B404" s="47" t="s">
        <v>713</v>
      </c>
      <c r="C404" s="47" t="s">
        <v>714</v>
      </c>
      <c r="D404" s="48"/>
      <c r="E404" s="48"/>
      <c r="F404" s="49"/>
      <c r="G404" s="56"/>
      <c r="H404" s="56"/>
      <c r="I404" s="56"/>
      <c r="J404" s="56"/>
      <c r="K404" s="56"/>
      <c r="L404" s="56"/>
    </row>
    <row r="405" spans="1:12" ht="54" x14ac:dyDescent="0.35">
      <c r="A405" s="46" t="s">
        <v>717</v>
      </c>
      <c r="B405" s="47" t="s">
        <v>770</v>
      </c>
      <c r="C405" s="47" t="s">
        <v>716</v>
      </c>
      <c r="D405" s="48"/>
      <c r="E405" s="48"/>
      <c r="F405" s="49"/>
      <c r="G405" s="60" t="s">
        <v>771</v>
      </c>
      <c r="H405" s="60"/>
      <c r="I405" s="60"/>
      <c r="J405" s="60"/>
      <c r="K405" s="60"/>
      <c r="L405" s="60"/>
    </row>
    <row r="406" spans="1:12" ht="18" x14ac:dyDescent="0.35">
      <c r="A406" s="46" t="s">
        <v>720</v>
      </c>
      <c r="B406" s="47" t="s">
        <v>718</v>
      </c>
      <c r="C406" s="47" t="s">
        <v>719</v>
      </c>
      <c r="D406" s="48"/>
      <c r="E406" s="48"/>
      <c r="F406" s="49"/>
      <c r="G406" s="56"/>
      <c r="H406" s="56"/>
      <c r="I406" s="56"/>
      <c r="J406" s="56"/>
      <c r="K406" s="56"/>
      <c r="L406" s="56"/>
    </row>
    <row r="407" spans="1:12" ht="36" x14ac:dyDescent="0.35">
      <c r="A407" s="46" t="s">
        <v>722</v>
      </c>
      <c r="B407" s="54" t="s">
        <v>721</v>
      </c>
      <c r="C407" s="47"/>
      <c r="D407" s="48"/>
      <c r="E407" s="48"/>
      <c r="F407" s="49"/>
      <c r="G407" s="56"/>
      <c r="H407" s="56"/>
      <c r="I407" s="56"/>
      <c r="J407" s="56"/>
      <c r="K407" s="56"/>
      <c r="L407" s="56"/>
    </row>
    <row r="408" spans="1:12" ht="36" x14ac:dyDescent="0.35">
      <c r="A408" s="46" t="s">
        <v>724</v>
      </c>
      <c r="B408" s="47" t="s">
        <v>723</v>
      </c>
      <c r="C408" s="47"/>
      <c r="D408" s="48"/>
      <c r="E408" s="48"/>
      <c r="F408" s="49"/>
      <c r="G408" s="56"/>
      <c r="H408" s="56"/>
      <c r="I408" s="56"/>
      <c r="J408" s="56"/>
      <c r="K408" s="56"/>
      <c r="L408" s="56"/>
    </row>
    <row r="409" spans="1:12" ht="18" x14ac:dyDescent="0.35">
      <c r="A409" s="46" t="s">
        <v>772</v>
      </c>
      <c r="B409" s="47" t="s">
        <v>725</v>
      </c>
      <c r="C409" s="47"/>
      <c r="D409" s="48"/>
      <c r="E409" s="48"/>
      <c r="F409" s="49"/>
      <c r="G409" s="56"/>
      <c r="H409" s="56"/>
      <c r="I409" s="56"/>
      <c r="J409" s="56"/>
      <c r="K409" s="56"/>
      <c r="L409" s="56"/>
    </row>
    <row r="410" spans="1:12" ht="36" x14ac:dyDescent="0.35">
      <c r="A410" s="46" t="s">
        <v>773</v>
      </c>
      <c r="B410" s="47" t="s">
        <v>774</v>
      </c>
      <c r="C410" s="47" t="s">
        <v>775</v>
      </c>
      <c r="D410" s="48"/>
      <c r="E410" s="48"/>
      <c r="F410" s="48"/>
      <c r="G410" s="56"/>
      <c r="H410" s="56"/>
      <c r="I410" s="56"/>
      <c r="J410" s="56"/>
      <c r="K410" s="56"/>
      <c r="L410" s="56"/>
    </row>
    <row r="411" spans="1:12" ht="36" x14ac:dyDescent="0.35">
      <c r="A411" s="46" t="s">
        <v>776</v>
      </c>
      <c r="B411" s="47" t="s">
        <v>777</v>
      </c>
      <c r="C411" s="47" t="s">
        <v>700</v>
      </c>
      <c r="D411" s="48"/>
      <c r="E411" s="48"/>
      <c r="F411" s="48"/>
      <c r="G411" s="56"/>
      <c r="H411" s="56"/>
      <c r="I411" s="56"/>
      <c r="J411" s="56"/>
      <c r="K411" s="56"/>
      <c r="L411" s="56"/>
    </row>
  </sheetData>
  <sheetProtection formatColumns="0" autoFilter="0"/>
  <autoFilter ref="A7:L411" xr:uid="{00000000-0009-0000-0000-000000000000}"/>
  <mergeCells count="36">
    <mergeCell ref="G393:L393"/>
    <mergeCell ref="G394:L394"/>
    <mergeCell ref="L6:L7"/>
    <mergeCell ref="A2:L2"/>
    <mergeCell ref="A3:L3"/>
    <mergeCell ref="A4:L4"/>
    <mergeCell ref="A5:A7"/>
    <mergeCell ref="B5:B7"/>
    <mergeCell ref="C5:C7"/>
    <mergeCell ref="D5:D7"/>
    <mergeCell ref="E5:E7"/>
    <mergeCell ref="F5:F7"/>
    <mergeCell ref="G6:H6"/>
    <mergeCell ref="I6:I7"/>
    <mergeCell ref="J6:K6"/>
    <mergeCell ref="G411:L411"/>
    <mergeCell ref="G5:L5"/>
    <mergeCell ref="G395:L395"/>
    <mergeCell ref="G396:L396"/>
    <mergeCell ref="G397:L397"/>
    <mergeCell ref="G398:L398"/>
    <mergeCell ref="G399:L399"/>
    <mergeCell ref="G400:L400"/>
    <mergeCell ref="G401:L401"/>
    <mergeCell ref="G402:L402"/>
    <mergeCell ref="G403:L403"/>
    <mergeCell ref="G404:L404"/>
    <mergeCell ref="G405:L405"/>
    <mergeCell ref="A389:L389"/>
    <mergeCell ref="G391:L391"/>
    <mergeCell ref="G392:L392"/>
    <mergeCell ref="G406:L406"/>
    <mergeCell ref="G407:L407"/>
    <mergeCell ref="G408:L408"/>
    <mergeCell ref="G409:L409"/>
    <mergeCell ref="G410:L410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ТКП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Тарасова Светлана Николаевна</cp:lastModifiedBy>
  <dcterms:created xsi:type="dcterms:W3CDTF">2024-03-26T09:59:07Z</dcterms:created>
  <dcterms:modified xsi:type="dcterms:W3CDTF">2024-04-04T09:45:04Z</dcterms:modified>
  <cp:category/>
</cp:coreProperties>
</file>